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vyomkaushik/Desktop/"/>
    </mc:Choice>
  </mc:AlternateContent>
  <xr:revisionPtr revIDLastSave="0" documentId="8_{4AC28743-08FA-4E48-BCF8-4CCD1062AFD2}" xr6:coauthVersionLast="47" xr6:coauthVersionMax="47" xr10:uidLastSave="{00000000-0000-0000-0000-000000000000}"/>
  <bookViews>
    <workbookView xWindow="0" yWindow="500" windowWidth="26460" windowHeight="15260" xr2:uid="{4615D10F-0CA5-4A80-B5FC-0F35D94D9A9B}"/>
  </bookViews>
  <sheets>
    <sheet name="Item and Service Cost" sheetId="1" r:id="rId1"/>
    <sheet name="Revenue Forecasting" sheetId="2" r:id="rId2"/>
    <sheet name="Schedules " sheetId="3" r:id="rId3"/>
    <sheet name="Financial Statements" sheetId="4" r:id="rId4"/>
    <sheet name="Assumptions" sheetId="5" r:id="rId5"/>
    <sheet name="Conclusions" sheetId="6"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F71" i="4" l="1"/>
  <c r="AG71" i="4"/>
  <c r="AH71" i="4"/>
  <c r="AI71" i="4"/>
  <c r="AF66" i="4"/>
  <c r="AG66" i="4"/>
  <c r="AH66" i="4"/>
  <c r="AI66" i="4"/>
  <c r="AF7" i="4"/>
  <c r="AG7" i="4"/>
  <c r="AH7" i="4"/>
  <c r="AI7" i="4"/>
  <c r="AF8" i="4"/>
  <c r="AG8" i="4"/>
  <c r="AH8" i="4"/>
  <c r="AI8" i="4"/>
  <c r="AI12" i="4" s="1"/>
  <c r="AF9" i="4"/>
  <c r="AF12" i="4" s="1"/>
  <c r="AG9" i="4"/>
  <c r="AG12" i="4" s="1"/>
  <c r="AH9" i="4"/>
  <c r="AH12" i="4" s="1"/>
  <c r="AI9" i="4"/>
  <c r="AF11" i="4"/>
  <c r="AG11" i="4"/>
  <c r="AH11" i="4"/>
  <c r="AI11" i="4"/>
  <c r="AF16" i="4"/>
  <c r="AF20" i="4" s="1"/>
  <c r="AG16" i="4"/>
  <c r="AG20" i="4" s="1"/>
  <c r="AH16" i="4"/>
  <c r="AI16" i="4"/>
  <c r="AF17" i="4"/>
  <c r="AG17" i="4"/>
  <c r="AH17" i="4"/>
  <c r="AI17" i="4"/>
  <c r="AF18" i="4"/>
  <c r="AG18" i="4"/>
  <c r="AH18" i="4"/>
  <c r="AI18" i="4"/>
  <c r="AF19" i="4"/>
  <c r="AG19" i="4"/>
  <c r="AH19" i="4"/>
  <c r="AI19" i="4"/>
  <c r="AF26" i="4"/>
  <c r="AF29" i="4" s="1"/>
  <c r="AG26" i="4"/>
  <c r="AG29" i="4" s="1"/>
  <c r="AH26" i="4"/>
  <c r="AH29" i="4" s="1"/>
  <c r="AI26" i="4"/>
  <c r="AI29" i="4" s="1"/>
  <c r="AF27" i="4"/>
  <c r="AG27" i="4"/>
  <c r="AH27" i="4"/>
  <c r="AI27" i="4"/>
  <c r="AF34" i="4"/>
  <c r="AG34" i="4"/>
  <c r="AH34" i="4"/>
  <c r="AI34" i="4"/>
  <c r="AF35" i="4"/>
  <c r="AG35" i="4"/>
  <c r="AH35" i="4"/>
  <c r="AI35" i="4"/>
  <c r="AF52" i="4"/>
  <c r="AG52" i="4"/>
  <c r="AH52" i="4"/>
  <c r="AI52" i="4"/>
  <c r="AF55" i="4"/>
  <c r="AG55" i="4"/>
  <c r="AH55" i="4"/>
  <c r="AI55" i="4"/>
  <c r="AF61" i="4"/>
  <c r="AG61" i="4"/>
  <c r="AH61" i="4"/>
  <c r="AI61" i="4"/>
  <c r="AG14" i="3"/>
  <c r="AH14" i="3"/>
  <c r="AI14" i="3" s="1"/>
  <c r="AG15" i="3"/>
  <c r="AH15" i="3"/>
  <c r="AI15" i="3"/>
  <c r="AG16" i="3"/>
  <c r="AH16" i="3"/>
  <c r="AI16" i="3"/>
  <c r="AF15" i="3"/>
  <c r="AF16" i="3"/>
  <c r="AF14" i="3"/>
  <c r="AG8" i="3"/>
  <c r="AH8" i="3"/>
  <c r="AI8" i="3" s="1"/>
  <c r="AG9" i="3"/>
  <c r="AH9" i="3"/>
  <c r="AI9" i="3"/>
  <c r="AG10" i="3"/>
  <c r="AH10" i="3"/>
  <c r="AI10" i="3" s="1"/>
  <c r="AF8" i="3"/>
  <c r="AF9" i="3"/>
  <c r="AF10" i="3"/>
  <c r="AE10" i="3"/>
  <c r="AF6" i="3"/>
  <c r="AG6" i="3"/>
  <c r="AH6" i="3"/>
  <c r="AI6" i="3"/>
  <c r="AF19" i="3"/>
  <c r="AG19" i="3" s="1"/>
  <c r="AH19" i="3" s="1"/>
  <c r="AI19" i="3" s="1"/>
  <c r="AD27" i="2"/>
  <c r="AE27" i="2" s="1"/>
  <c r="AF27" i="2" s="1"/>
  <c r="AD28" i="2"/>
  <c r="AE28" i="2" s="1"/>
  <c r="AF28" i="2" s="1"/>
  <c r="AD29" i="2"/>
  <c r="AE29" i="2"/>
  <c r="AF29" i="2"/>
  <c r="AC29" i="2"/>
  <c r="AC28" i="2"/>
  <c r="AC27" i="2"/>
  <c r="AC21" i="2"/>
  <c r="AD21" i="2"/>
  <c r="AE21" i="2"/>
  <c r="AF21" i="2"/>
  <c r="AD20" i="2"/>
  <c r="AE20" i="2"/>
  <c r="AF20" i="2" s="1"/>
  <c r="AC20" i="2"/>
  <c r="AC15" i="2"/>
  <c r="AD15" i="2"/>
  <c r="AE15" i="2"/>
  <c r="AF15" i="2"/>
  <c r="AD14" i="2"/>
  <c r="AE14" i="2" s="1"/>
  <c r="AF14" i="2" s="1"/>
  <c r="AC14" i="2"/>
  <c r="AC11" i="2"/>
  <c r="AD11" i="2"/>
  <c r="AE11" i="2"/>
  <c r="AF11" i="2"/>
  <c r="AD10" i="2"/>
  <c r="AE10" i="2" s="1"/>
  <c r="AF10" i="2" s="1"/>
  <c r="AC10" i="2"/>
  <c r="AC7" i="2"/>
  <c r="AD7" i="2"/>
  <c r="AE7" i="2"/>
  <c r="AF7" i="2"/>
  <c r="AD6" i="2"/>
  <c r="AE6" i="2" s="1"/>
  <c r="AF6" i="2" s="1"/>
  <c r="AC6" i="2"/>
  <c r="AB6" i="2"/>
  <c r="AB7" i="2"/>
  <c r="AE7" i="4" s="1"/>
  <c r="AB10" i="2"/>
  <c r="AB14" i="2"/>
  <c r="AB15" i="2" s="1"/>
  <c r="AE9" i="4" s="1"/>
  <c r="AB20" i="2"/>
  <c r="AB21" i="2"/>
  <c r="AE11" i="4" s="1"/>
  <c r="AE6" i="3"/>
  <c r="J66" i="4"/>
  <c r="K66" i="4"/>
  <c r="L66" i="4"/>
  <c r="M66" i="4"/>
  <c r="N66" i="4"/>
  <c r="O66" i="4"/>
  <c r="P66" i="4"/>
  <c r="Q66" i="4"/>
  <c r="R66" i="4"/>
  <c r="S66" i="4"/>
  <c r="T66" i="4"/>
  <c r="U66" i="4"/>
  <c r="V66" i="4"/>
  <c r="W66" i="4"/>
  <c r="X66" i="4"/>
  <c r="Y66" i="4"/>
  <c r="Z66" i="4"/>
  <c r="AA66" i="4"/>
  <c r="AB66" i="4"/>
  <c r="AC66" i="4"/>
  <c r="AD66" i="4"/>
  <c r="AE66" i="4"/>
  <c r="I66" i="4"/>
  <c r="H66" i="4"/>
  <c r="G61" i="4"/>
  <c r="G35" i="4"/>
  <c r="H35" i="4" s="1"/>
  <c r="I35" i="4" s="1"/>
  <c r="J35" i="4" s="1"/>
  <c r="K35" i="4" s="1"/>
  <c r="L35" i="4" s="1"/>
  <c r="M35" i="4" s="1"/>
  <c r="N35" i="4" s="1"/>
  <c r="O35" i="4" s="1"/>
  <c r="P35" i="4" s="1"/>
  <c r="Q35" i="4" s="1"/>
  <c r="R35" i="4" s="1"/>
  <c r="S35" i="4" s="1"/>
  <c r="T35" i="4" s="1"/>
  <c r="U35" i="4" s="1"/>
  <c r="V35" i="4" s="1"/>
  <c r="W35" i="4" s="1"/>
  <c r="X35" i="4" s="1"/>
  <c r="Y35" i="4" s="1"/>
  <c r="Z35" i="4" s="1"/>
  <c r="AA35" i="4" s="1"/>
  <c r="AB35" i="4" s="1"/>
  <c r="AC35" i="4" s="1"/>
  <c r="AD35" i="4" s="1"/>
  <c r="AE19" i="3"/>
  <c r="AE15" i="3"/>
  <c r="AE16" i="3"/>
  <c r="AE14" i="3"/>
  <c r="AE27" i="4"/>
  <c r="AE8" i="3"/>
  <c r="AE9" i="3"/>
  <c r="AE26" i="4"/>
  <c r="E21" i="2"/>
  <c r="E7" i="2"/>
  <c r="I19" i="3"/>
  <c r="J19" i="3" s="1"/>
  <c r="K19" i="3" s="1"/>
  <c r="L19" i="3" s="1"/>
  <c r="M19" i="3" s="1"/>
  <c r="N19" i="3" s="1"/>
  <c r="O19" i="3" s="1"/>
  <c r="P19" i="3" s="1"/>
  <c r="Q19" i="3" s="1"/>
  <c r="R19" i="3" s="1"/>
  <c r="S19" i="3" s="1"/>
  <c r="T19" i="3" s="1"/>
  <c r="U19" i="3" s="1"/>
  <c r="V19" i="3" s="1"/>
  <c r="W19" i="3" s="1"/>
  <c r="X19" i="3" s="1"/>
  <c r="Y19" i="3" s="1"/>
  <c r="Z19" i="3" s="1"/>
  <c r="AA19" i="3" s="1"/>
  <c r="AB19" i="3" s="1"/>
  <c r="AC19" i="3" s="1"/>
  <c r="AD19" i="3" s="1"/>
  <c r="H19" i="3"/>
  <c r="AE34" i="4"/>
  <c r="AE19" i="4"/>
  <c r="AE55" i="4"/>
  <c r="AE71" i="4"/>
  <c r="G66" i="4"/>
  <c r="H71" i="4"/>
  <c r="I71" i="4"/>
  <c r="J71" i="4"/>
  <c r="K71" i="4"/>
  <c r="L71" i="4"/>
  <c r="M71" i="4"/>
  <c r="N71" i="4"/>
  <c r="O71" i="4"/>
  <c r="P71" i="4"/>
  <c r="Q71" i="4"/>
  <c r="R71" i="4"/>
  <c r="S71" i="4"/>
  <c r="T71" i="4"/>
  <c r="U71" i="4"/>
  <c r="V71" i="4"/>
  <c r="W71" i="4"/>
  <c r="X71" i="4"/>
  <c r="Y71" i="4"/>
  <c r="Z71" i="4"/>
  <c r="AA71" i="4"/>
  <c r="AB71" i="4"/>
  <c r="AC71" i="4"/>
  <c r="AD71" i="4"/>
  <c r="G71" i="4"/>
  <c r="H61" i="4"/>
  <c r="I61" i="4" s="1"/>
  <c r="J61" i="4" s="1"/>
  <c r="K61" i="4" s="1"/>
  <c r="L61" i="4" s="1"/>
  <c r="M61" i="4" s="1"/>
  <c r="N61" i="4" s="1"/>
  <c r="O61" i="4" s="1"/>
  <c r="P61" i="4" s="1"/>
  <c r="Q61" i="4" s="1"/>
  <c r="R61" i="4" s="1"/>
  <c r="S61" i="4" s="1"/>
  <c r="T61" i="4" s="1"/>
  <c r="U61" i="4" s="1"/>
  <c r="V61" i="4" s="1"/>
  <c r="W61" i="4" s="1"/>
  <c r="X61" i="4" s="1"/>
  <c r="Y61" i="4" s="1"/>
  <c r="Z61" i="4" s="1"/>
  <c r="AA61" i="4" s="1"/>
  <c r="AB61" i="4" s="1"/>
  <c r="AC61" i="4" s="1"/>
  <c r="AD61" i="4" s="1"/>
  <c r="G52" i="4"/>
  <c r="H52" i="4" s="1"/>
  <c r="I52" i="4" s="1"/>
  <c r="J52" i="4" s="1"/>
  <c r="K52" i="4" s="1"/>
  <c r="L52" i="4" s="1"/>
  <c r="M52" i="4" s="1"/>
  <c r="N52" i="4" s="1"/>
  <c r="O52" i="4" s="1"/>
  <c r="P52" i="4" s="1"/>
  <c r="Q52" i="4" s="1"/>
  <c r="R52" i="4" s="1"/>
  <c r="S52" i="4" s="1"/>
  <c r="T52" i="4" s="1"/>
  <c r="U52" i="4" s="1"/>
  <c r="V52" i="4" s="1"/>
  <c r="W52" i="4" s="1"/>
  <c r="X52" i="4" s="1"/>
  <c r="Y52" i="4" s="1"/>
  <c r="Z52" i="4" s="1"/>
  <c r="AA52" i="4" s="1"/>
  <c r="AB52" i="4" s="1"/>
  <c r="AC52" i="4" s="1"/>
  <c r="AD52" i="4" s="1"/>
  <c r="G16" i="4"/>
  <c r="H16" i="4"/>
  <c r="I16" i="4"/>
  <c r="J16" i="4"/>
  <c r="K16" i="4"/>
  <c r="L16" i="4"/>
  <c r="M16" i="4"/>
  <c r="N16" i="4"/>
  <c r="O16" i="4"/>
  <c r="P16" i="4"/>
  <c r="Q16" i="4"/>
  <c r="R16" i="4"/>
  <c r="S16" i="4"/>
  <c r="T16" i="4"/>
  <c r="U16" i="4"/>
  <c r="V16" i="4"/>
  <c r="W16" i="4"/>
  <c r="X16" i="4"/>
  <c r="Y16" i="4"/>
  <c r="Z16" i="4"/>
  <c r="AA16" i="4"/>
  <c r="AB16" i="4"/>
  <c r="AC16" i="4"/>
  <c r="AD16" i="4"/>
  <c r="AG23" i="4" l="1"/>
  <c r="AF23" i="4"/>
  <c r="AF31" i="4" s="1"/>
  <c r="AF38" i="4" s="1"/>
  <c r="AI20" i="4"/>
  <c r="AI23" i="4"/>
  <c r="AH20" i="4"/>
  <c r="AH23" i="4" s="1"/>
  <c r="AH31" i="4" s="1"/>
  <c r="AH38" i="4" s="1"/>
  <c r="AI31" i="4"/>
  <c r="AI38" i="4" s="1"/>
  <c r="AF44" i="4"/>
  <c r="AF60" i="4" s="1"/>
  <c r="AF62" i="4" s="1"/>
  <c r="AF73" i="4" s="1"/>
  <c r="AG31" i="4"/>
  <c r="AG38" i="4" s="1"/>
  <c r="AE16" i="4"/>
  <c r="AE18" i="4"/>
  <c r="AE61" i="4"/>
  <c r="AE29" i="4"/>
  <c r="AB11" i="2"/>
  <c r="AE8" i="4" s="1"/>
  <c r="AE12" i="4" s="1"/>
  <c r="AE17" i="4"/>
  <c r="AE52" i="4"/>
  <c r="AE35" i="4"/>
  <c r="AH42" i="4" l="1"/>
  <c r="AH44" i="4"/>
  <c r="AH60" i="4" s="1"/>
  <c r="AH62" i="4" s="1"/>
  <c r="AH73" i="4" s="1"/>
  <c r="AG42" i="4"/>
  <c r="AG44" i="4"/>
  <c r="AG60" i="4" s="1"/>
  <c r="AG62" i="4" s="1"/>
  <c r="AG73" i="4" s="1"/>
  <c r="AI42" i="4"/>
  <c r="AI44" i="4"/>
  <c r="AI60" i="4" s="1"/>
  <c r="AI62" i="4" s="1"/>
  <c r="AI73" i="4" s="1"/>
  <c r="AE20" i="4"/>
  <c r="AE23" i="4" s="1"/>
  <c r="AE31" i="4" s="1"/>
  <c r="AE38" i="4" s="1"/>
  <c r="AE44" i="4" l="1"/>
  <c r="AE60" i="4" s="1"/>
  <c r="AE62" i="4" s="1"/>
  <c r="AE73" i="4" s="1"/>
  <c r="H14" i="3"/>
  <c r="I14" i="3"/>
  <c r="J14" i="3"/>
  <c r="K14" i="3"/>
  <c r="L14" i="3"/>
  <c r="L27" i="4" s="1"/>
  <c r="L29" i="4" s="1"/>
  <c r="M14" i="3"/>
  <c r="M27" i="4" s="1"/>
  <c r="M29" i="4" s="1"/>
  <c r="N14" i="3"/>
  <c r="N27" i="4" s="1"/>
  <c r="N29" i="4" s="1"/>
  <c r="O14" i="3"/>
  <c r="O27" i="4" s="1"/>
  <c r="O29" i="4" s="1"/>
  <c r="P14" i="3"/>
  <c r="P27" i="4" s="1"/>
  <c r="Q14" i="3"/>
  <c r="Q27" i="4" s="1"/>
  <c r="R14" i="3"/>
  <c r="R27" i="4" s="1"/>
  <c r="R29" i="4" s="1"/>
  <c r="S14" i="3"/>
  <c r="S27" i="4" s="1"/>
  <c r="S29" i="4" s="1"/>
  <c r="T14" i="3"/>
  <c r="U14" i="3"/>
  <c r="V14" i="3"/>
  <c r="W14" i="3"/>
  <c r="X14" i="3"/>
  <c r="X27" i="4" s="1"/>
  <c r="X29" i="4" s="1"/>
  <c r="Y14" i="3"/>
  <c r="Y27" i="4" s="1"/>
  <c r="Y29" i="4" s="1"/>
  <c r="Z14" i="3"/>
  <c r="Z27" i="4" s="1"/>
  <c r="Z29" i="4" s="1"/>
  <c r="AA14" i="3"/>
  <c r="AA27" i="4" s="1"/>
  <c r="AA29" i="4" s="1"/>
  <c r="AB14" i="3"/>
  <c r="AB27" i="4" s="1"/>
  <c r="AC14" i="3"/>
  <c r="AC27" i="4" s="1"/>
  <c r="AD14" i="3"/>
  <c r="AD27" i="4" s="1"/>
  <c r="AD29" i="4" s="1"/>
  <c r="G14" i="3"/>
  <c r="G27" i="4" s="1"/>
  <c r="E17" i="1"/>
  <c r="G21" i="2"/>
  <c r="H21" i="2"/>
  <c r="I21" i="2"/>
  <c r="J21" i="2"/>
  <c r="K21" i="2"/>
  <c r="L21" i="2"/>
  <c r="M21" i="2"/>
  <c r="N21" i="2"/>
  <c r="O21" i="2"/>
  <c r="P21" i="2"/>
  <c r="Q21" i="2"/>
  <c r="R21" i="2"/>
  <c r="S21" i="2"/>
  <c r="T21" i="2"/>
  <c r="U21" i="2"/>
  <c r="V21" i="2"/>
  <c r="W21" i="2"/>
  <c r="X21" i="2"/>
  <c r="Y21" i="2"/>
  <c r="Z21" i="2"/>
  <c r="AA21" i="2"/>
  <c r="F21" i="2"/>
  <c r="AC55" i="4"/>
  <c r="AD55" i="4"/>
  <c r="H55" i="4"/>
  <c r="I55" i="4"/>
  <c r="J55" i="4"/>
  <c r="K55" i="4"/>
  <c r="L55" i="4"/>
  <c r="M55" i="4"/>
  <c r="N55" i="4"/>
  <c r="O55" i="4"/>
  <c r="P55" i="4"/>
  <c r="Q55" i="4"/>
  <c r="R55" i="4"/>
  <c r="S55" i="4"/>
  <c r="T55" i="4"/>
  <c r="U55" i="4"/>
  <c r="V55" i="4"/>
  <c r="W55" i="4"/>
  <c r="X55" i="4"/>
  <c r="Y55" i="4"/>
  <c r="Z55" i="4"/>
  <c r="AA55" i="4"/>
  <c r="AB55" i="4"/>
  <c r="G55" i="4"/>
  <c r="H34" i="4"/>
  <c r="I34" i="4"/>
  <c r="J34" i="4"/>
  <c r="K34" i="4"/>
  <c r="L34" i="4"/>
  <c r="M34" i="4"/>
  <c r="N34" i="4"/>
  <c r="O34" i="4"/>
  <c r="P34" i="4"/>
  <c r="Q34" i="4"/>
  <c r="R34" i="4"/>
  <c r="S34" i="4"/>
  <c r="T34" i="4"/>
  <c r="U34" i="4"/>
  <c r="V34" i="4"/>
  <c r="W34" i="4"/>
  <c r="X34" i="4"/>
  <c r="Y34" i="4"/>
  <c r="Z34" i="4"/>
  <c r="AA34" i="4"/>
  <c r="AB34" i="4"/>
  <c r="AC34" i="4"/>
  <c r="AD34" i="4"/>
  <c r="G34" i="4"/>
  <c r="F15" i="2"/>
  <c r="G15" i="2"/>
  <c r="H15" i="2"/>
  <c r="I15" i="2"/>
  <c r="J15" i="2"/>
  <c r="K15" i="2"/>
  <c r="L15" i="2"/>
  <c r="M15" i="2"/>
  <c r="N15" i="2"/>
  <c r="O15" i="2"/>
  <c r="R9" i="4" s="1"/>
  <c r="P15" i="2"/>
  <c r="S9" i="4" s="1"/>
  <c r="Q15" i="2"/>
  <c r="R15" i="2"/>
  <c r="S15" i="2"/>
  <c r="T15" i="2"/>
  <c r="U15" i="2"/>
  <c r="V15" i="2"/>
  <c r="Y9" i="4" s="1"/>
  <c r="W15" i="2"/>
  <c r="Z9" i="4" s="1"/>
  <c r="X15" i="2"/>
  <c r="AA9" i="4" s="1"/>
  <c r="Y15" i="2"/>
  <c r="AB9" i="4" s="1"/>
  <c r="Z15" i="2"/>
  <c r="AC9" i="4" s="1"/>
  <c r="AA15" i="2"/>
  <c r="AD9" i="4" s="1"/>
  <c r="E15" i="2"/>
  <c r="H9" i="4" s="1"/>
  <c r="F11" i="2"/>
  <c r="I8" i="4" s="1"/>
  <c r="G11" i="2"/>
  <c r="H11" i="2"/>
  <c r="I11" i="2"/>
  <c r="J11" i="2"/>
  <c r="K11" i="2"/>
  <c r="N8" i="4" s="1"/>
  <c r="L11" i="2"/>
  <c r="O8" i="4" s="1"/>
  <c r="M11" i="2"/>
  <c r="P8" i="4" s="1"/>
  <c r="N11" i="2"/>
  <c r="Q8" i="4" s="1"/>
  <c r="O11" i="2"/>
  <c r="R8" i="4" s="1"/>
  <c r="P11" i="2"/>
  <c r="S8" i="4" s="1"/>
  <c r="Q11" i="2"/>
  <c r="T8" i="4" s="1"/>
  <c r="R11" i="2"/>
  <c r="U8" i="4" s="1"/>
  <c r="S11" i="2"/>
  <c r="T11" i="2"/>
  <c r="U11" i="2"/>
  <c r="V11" i="2"/>
  <c r="W11" i="2"/>
  <c r="Z8" i="4" s="1"/>
  <c r="X11" i="2"/>
  <c r="AA8" i="4" s="1"/>
  <c r="Y11" i="2"/>
  <c r="AB8" i="4" s="1"/>
  <c r="Z11" i="2"/>
  <c r="AC8" i="4" s="1"/>
  <c r="AA11" i="2"/>
  <c r="AD8" i="4" s="1"/>
  <c r="E11" i="2"/>
  <c r="H8" i="4" s="1"/>
  <c r="F7" i="2"/>
  <c r="I7" i="4" s="1"/>
  <c r="G7" i="2"/>
  <c r="J7" i="4" s="1"/>
  <c r="H7" i="2"/>
  <c r="K7" i="4" s="1"/>
  <c r="I7" i="2"/>
  <c r="J7" i="2"/>
  <c r="M7" i="4" s="1"/>
  <c r="K7" i="2"/>
  <c r="L7" i="2"/>
  <c r="M7" i="2"/>
  <c r="P7" i="4" s="1"/>
  <c r="N7" i="2"/>
  <c r="Q7" i="4" s="1"/>
  <c r="O7" i="2"/>
  <c r="R7" i="4" s="1"/>
  <c r="P7" i="2"/>
  <c r="S7" i="4" s="1"/>
  <c r="Q7" i="2"/>
  <c r="T7" i="4" s="1"/>
  <c r="R7" i="2"/>
  <c r="U7" i="4" s="1"/>
  <c r="S7" i="2"/>
  <c r="V7" i="4" s="1"/>
  <c r="T7" i="2"/>
  <c r="W7" i="4" s="1"/>
  <c r="U7" i="2"/>
  <c r="X7" i="4" s="1"/>
  <c r="V7" i="2"/>
  <c r="Y7" i="4" s="1"/>
  <c r="W7" i="2"/>
  <c r="Z7" i="4" s="1"/>
  <c r="X7" i="2"/>
  <c r="AA7" i="4" s="1"/>
  <c r="Y7" i="2"/>
  <c r="AB7" i="4" s="1"/>
  <c r="Z7" i="2"/>
  <c r="AC7" i="4" s="1"/>
  <c r="AA7" i="2"/>
  <c r="AD7" i="4" s="1"/>
  <c r="H7" i="4"/>
  <c r="O9" i="4"/>
  <c r="Q9" i="4"/>
  <c r="N7" i="4"/>
  <c r="O7" i="4"/>
  <c r="E19" i="1"/>
  <c r="E18" i="1"/>
  <c r="C11" i="1"/>
  <c r="H27" i="4"/>
  <c r="I27" i="4"/>
  <c r="J27" i="4"/>
  <c r="J29" i="4" s="1"/>
  <c r="K27" i="4"/>
  <c r="K29" i="4" s="1"/>
  <c r="T27" i="4"/>
  <c r="U27" i="4"/>
  <c r="V27" i="4"/>
  <c r="V29" i="4" s="1"/>
  <c r="W27" i="4"/>
  <c r="W29" i="4" s="1"/>
  <c r="H26" i="4"/>
  <c r="H29" i="4" s="1"/>
  <c r="I26" i="4"/>
  <c r="I29" i="4" s="1"/>
  <c r="J26" i="4"/>
  <c r="K26" i="4"/>
  <c r="L26" i="4"/>
  <c r="M26" i="4"/>
  <c r="N26" i="4"/>
  <c r="O26" i="4"/>
  <c r="P26" i="4"/>
  <c r="Q26" i="4"/>
  <c r="R26" i="4"/>
  <c r="S26" i="4"/>
  <c r="T26" i="4"/>
  <c r="T29" i="4" s="1"/>
  <c r="U26" i="4"/>
  <c r="U29" i="4" s="1"/>
  <c r="V26" i="4"/>
  <c r="W26" i="4"/>
  <c r="X26" i="4"/>
  <c r="Y26" i="4"/>
  <c r="Z26" i="4"/>
  <c r="AA26" i="4"/>
  <c r="AB26" i="4"/>
  <c r="AC26" i="4"/>
  <c r="AD26" i="4"/>
  <c r="G26" i="4"/>
  <c r="G29" i="4" s="1"/>
  <c r="G17" i="4"/>
  <c r="H17" i="4"/>
  <c r="I17" i="4"/>
  <c r="J17" i="4"/>
  <c r="K17" i="4"/>
  <c r="L17" i="4"/>
  <c r="M17" i="4"/>
  <c r="N17" i="4"/>
  <c r="O17" i="4"/>
  <c r="P17" i="4"/>
  <c r="Q17" i="4"/>
  <c r="R17" i="4"/>
  <c r="S17" i="4"/>
  <c r="T17" i="4"/>
  <c r="U17" i="4"/>
  <c r="V17" i="4"/>
  <c r="W17" i="4"/>
  <c r="X17" i="4"/>
  <c r="Y17" i="4"/>
  <c r="Z17" i="4"/>
  <c r="Z20" i="4" s="1"/>
  <c r="AA17" i="4"/>
  <c r="AB17" i="4"/>
  <c r="AC17" i="4"/>
  <c r="AD17" i="4"/>
  <c r="G18" i="4"/>
  <c r="H18" i="4"/>
  <c r="I18" i="4"/>
  <c r="J18" i="4"/>
  <c r="K18" i="4"/>
  <c r="L18" i="4"/>
  <c r="M18" i="4"/>
  <c r="N18" i="4"/>
  <c r="O18" i="4"/>
  <c r="P18" i="4"/>
  <c r="Q18" i="4"/>
  <c r="R18" i="4"/>
  <c r="S18" i="4"/>
  <c r="T18" i="4"/>
  <c r="U18" i="4"/>
  <c r="V18" i="4"/>
  <c r="W18" i="4"/>
  <c r="X18" i="4"/>
  <c r="Y18" i="4"/>
  <c r="Z18" i="4"/>
  <c r="AA18" i="4"/>
  <c r="AB18" i="4"/>
  <c r="AC18" i="4"/>
  <c r="AD18" i="4"/>
  <c r="G19" i="4"/>
  <c r="H19" i="4"/>
  <c r="I19" i="4"/>
  <c r="J19" i="4"/>
  <c r="K19" i="4"/>
  <c r="L19" i="4"/>
  <c r="M19" i="4"/>
  <c r="N19" i="4"/>
  <c r="O19" i="4"/>
  <c r="P19" i="4"/>
  <c r="Q19" i="4"/>
  <c r="R19" i="4"/>
  <c r="S19" i="4"/>
  <c r="T19" i="4"/>
  <c r="U19" i="4"/>
  <c r="V19" i="4"/>
  <c r="W19" i="4"/>
  <c r="X19" i="4"/>
  <c r="Y19" i="4"/>
  <c r="Z19" i="4"/>
  <c r="AA19" i="4"/>
  <c r="AB19" i="4"/>
  <c r="AC19" i="4"/>
  <c r="AD19" i="4"/>
  <c r="K9" i="4"/>
  <c r="L9" i="4"/>
  <c r="M9" i="4"/>
  <c r="N9" i="4"/>
  <c r="P9" i="4"/>
  <c r="T9" i="4"/>
  <c r="U9" i="4"/>
  <c r="W9" i="4"/>
  <c r="X9" i="4"/>
  <c r="V8" i="4"/>
  <c r="W8" i="4"/>
  <c r="X8" i="4"/>
  <c r="L7" i="4"/>
  <c r="I9" i="4"/>
  <c r="J9" i="4"/>
  <c r="V9" i="4"/>
  <c r="J8" i="4"/>
  <c r="K8" i="4"/>
  <c r="L8" i="4"/>
  <c r="M8" i="4"/>
  <c r="Y8" i="4"/>
  <c r="C5" i="1"/>
  <c r="I20" i="4" l="1"/>
  <c r="AC29" i="4"/>
  <c r="Q29" i="4"/>
  <c r="AB29" i="4"/>
  <c r="P29" i="4"/>
  <c r="Y20" i="4"/>
  <c r="L20" i="4"/>
  <c r="R20" i="4"/>
  <c r="W20" i="4"/>
  <c r="U20" i="4"/>
  <c r="Q20" i="4"/>
  <c r="P20" i="4"/>
  <c r="AA20" i="4"/>
  <c r="O20" i="4"/>
  <c r="K20" i="4"/>
  <c r="N20" i="4"/>
  <c r="M20" i="4"/>
  <c r="T20" i="4"/>
  <c r="AC20" i="4"/>
  <c r="G20" i="4"/>
  <c r="G23" i="4" s="1"/>
  <c r="G31" i="4" s="1"/>
  <c r="G38" i="4" s="1"/>
  <c r="X20" i="4"/>
  <c r="H20" i="4"/>
  <c r="V20" i="4"/>
  <c r="J20" i="4"/>
  <c r="AD20" i="4"/>
  <c r="S20" i="4"/>
  <c r="AB20" i="4"/>
  <c r="M11" i="4"/>
  <c r="M12" i="4" s="1"/>
  <c r="N11" i="4"/>
  <c r="N12" i="4" s="1"/>
  <c r="O11" i="4"/>
  <c r="O12" i="4" s="1"/>
  <c r="Z11" i="4"/>
  <c r="Z12" i="4" s="1"/>
  <c r="Z23" i="4" s="1"/>
  <c r="Z31" i="4" s="1"/>
  <c r="AA11" i="4"/>
  <c r="AA12" i="4" s="1"/>
  <c r="AB11" i="4"/>
  <c r="AB12" i="4" s="1"/>
  <c r="Y31" i="3"/>
  <c r="Y30" i="3" s="1"/>
  <c r="Z31" i="3"/>
  <c r="AA31" i="3"/>
  <c r="AB31" i="3"/>
  <c r="AC31" i="3"/>
  <c r="AD31" i="3"/>
  <c r="Y32" i="3"/>
  <c r="I34" i="3"/>
  <c r="J34" i="3"/>
  <c r="K32" i="3" s="1"/>
  <c r="K30" i="3" s="1"/>
  <c r="K34" i="3"/>
  <c r="L34" i="3" s="1"/>
  <c r="H34" i="3"/>
  <c r="G34" i="3"/>
  <c r="I32" i="3"/>
  <c r="H32" i="3"/>
  <c r="I30" i="3"/>
  <c r="J32" i="3"/>
  <c r="J30" i="3" s="1"/>
  <c r="G32" i="3"/>
  <c r="H31" i="3"/>
  <c r="I31" i="3"/>
  <c r="J31" i="3"/>
  <c r="K31" i="3"/>
  <c r="L31" i="3"/>
  <c r="M31" i="3"/>
  <c r="N31" i="3"/>
  <c r="O31" i="3"/>
  <c r="P31" i="3"/>
  <c r="Q31" i="3"/>
  <c r="R31" i="3"/>
  <c r="S31" i="3"/>
  <c r="T31" i="3"/>
  <c r="U31" i="3"/>
  <c r="V31" i="3"/>
  <c r="W31" i="3"/>
  <c r="X31" i="3"/>
  <c r="G30" i="3"/>
  <c r="G31" i="3"/>
  <c r="H26" i="3"/>
  <c r="G15" i="3"/>
  <c r="H15" i="3"/>
  <c r="I15" i="3"/>
  <c r="J15" i="3"/>
  <c r="K15" i="3"/>
  <c r="L15" i="3"/>
  <c r="M15" i="3"/>
  <c r="N15" i="3"/>
  <c r="O15" i="3"/>
  <c r="P15" i="3"/>
  <c r="Q15" i="3"/>
  <c r="R15" i="3"/>
  <c r="S15" i="3"/>
  <c r="T15" i="3"/>
  <c r="U15" i="3"/>
  <c r="V15" i="3"/>
  <c r="W15" i="3"/>
  <c r="X15" i="3"/>
  <c r="Y15" i="3"/>
  <c r="Z15" i="3"/>
  <c r="AA15" i="3"/>
  <c r="AB15" i="3"/>
  <c r="AC15" i="3"/>
  <c r="AD15" i="3"/>
  <c r="H16" i="3"/>
  <c r="I16" i="3"/>
  <c r="J16" i="3"/>
  <c r="K16" i="3"/>
  <c r="L16" i="3"/>
  <c r="M16" i="3"/>
  <c r="N16" i="3"/>
  <c r="O16" i="3"/>
  <c r="P16" i="3"/>
  <c r="Q16" i="3"/>
  <c r="R16" i="3"/>
  <c r="S16" i="3"/>
  <c r="T16" i="3"/>
  <c r="U16" i="3"/>
  <c r="V16" i="3"/>
  <c r="W16" i="3"/>
  <c r="X16" i="3"/>
  <c r="Y16" i="3"/>
  <c r="Z16" i="3"/>
  <c r="AA16" i="3"/>
  <c r="AB16" i="3"/>
  <c r="AC16" i="3"/>
  <c r="AD16" i="3"/>
  <c r="G16" i="3"/>
  <c r="F27" i="2"/>
  <c r="G27" i="2" s="1"/>
  <c r="H27" i="2" s="1"/>
  <c r="I27" i="2" s="1"/>
  <c r="J27" i="2" s="1"/>
  <c r="K27" i="2" s="1"/>
  <c r="L27" i="2" s="1"/>
  <c r="M27" i="2" s="1"/>
  <c r="N27" i="2" s="1"/>
  <c r="O27" i="2" s="1"/>
  <c r="P27" i="2" s="1"/>
  <c r="Q27" i="2" s="1"/>
  <c r="R27" i="2" s="1"/>
  <c r="S27" i="2" s="1"/>
  <c r="T27" i="2" s="1"/>
  <c r="U27" i="2" s="1"/>
  <c r="V27" i="2" s="1"/>
  <c r="W27" i="2" s="1"/>
  <c r="X27" i="2" s="1"/>
  <c r="Y27" i="2" s="1"/>
  <c r="Z27" i="2" s="1"/>
  <c r="AA27" i="2" s="1"/>
  <c r="AB27" i="2" s="1"/>
  <c r="E28" i="2"/>
  <c r="F28" i="2" s="1"/>
  <c r="G28" i="2" s="1"/>
  <c r="H28" i="2" s="1"/>
  <c r="I28" i="2" s="1"/>
  <c r="J28" i="2" s="1"/>
  <c r="K28" i="2" s="1"/>
  <c r="L28" i="2" s="1"/>
  <c r="M28" i="2" s="1"/>
  <c r="N28" i="2" s="1"/>
  <c r="O28" i="2" s="1"/>
  <c r="P28" i="2" s="1"/>
  <c r="Q28" i="2" s="1"/>
  <c r="R28" i="2" s="1"/>
  <c r="S28" i="2" s="1"/>
  <c r="T28" i="2" s="1"/>
  <c r="U28" i="2" s="1"/>
  <c r="V28" i="2" s="1"/>
  <c r="W28" i="2" s="1"/>
  <c r="X28" i="2" s="1"/>
  <c r="Y28" i="2" s="1"/>
  <c r="Z28" i="2" s="1"/>
  <c r="AA28" i="2" s="1"/>
  <c r="AB28" i="2" s="1"/>
  <c r="E29" i="2"/>
  <c r="F29" i="2" s="1"/>
  <c r="G29" i="2" s="1"/>
  <c r="H29" i="2" s="1"/>
  <c r="I29" i="2" s="1"/>
  <c r="J29" i="2" s="1"/>
  <c r="K29" i="2" s="1"/>
  <c r="L29" i="2" s="1"/>
  <c r="M29" i="2" s="1"/>
  <c r="N29" i="2" s="1"/>
  <c r="O29" i="2" s="1"/>
  <c r="P29" i="2" s="1"/>
  <c r="Q29" i="2" s="1"/>
  <c r="R29" i="2" s="1"/>
  <c r="S29" i="2" s="1"/>
  <c r="T29" i="2" s="1"/>
  <c r="U29" i="2" s="1"/>
  <c r="V29" i="2" s="1"/>
  <c r="W29" i="2" s="1"/>
  <c r="X29" i="2" s="1"/>
  <c r="Y29" i="2" s="1"/>
  <c r="Z29" i="2" s="1"/>
  <c r="AA29" i="2" s="1"/>
  <c r="AB29" i="2" s="1"/>
  <c r="E27" i="2"/>
  <c r="D15" i="2"/>
  <c r="G9" i="4" s="1"/>
  <c r="D11" i="2"/>
  <c r="G8" i="4" s="1"/>
  <c r="D21" i="2"/>
  <c r="G11" i="4" s="1"/>
  <c r="AC11" i="4"/>
  <c r="AC12" i="4" s="1"/>
  <c r="AD11" i="4"/>
  <c r="AD12" i="4" s="1"/>
  <c r="H11" i="4"/>
  <c r="I11" i="4"/>
  <c r="J11" i="4"/>
  <c r="J12" i="4" s="1"/>
  <c r="K11" i="4"/>
  <c r="K12" i="4" s="1"/>
  <c r="K23" i="4" s="1"/>
  <c r="K31" i="4" s="1"/>
  <c r="L11" i="4"/>
  <c r="L12" i="4" s="1"/>
  <c r="P11" i="4"/>
  <c r="P12" i="4" s="1"/>
  <c r="Q11" i="4"/>
  <c r="Q12" i="4" s="1"/>
  <c r="R11" i="4"/>
  <c r="R12" i="4" s="1"/>
  <c r="S11" i="4"/>
  <c r="S12" i="4" s="1"/>
  <c r="T11" i="4"/>
  <c r="U11" i="4"/>
  <c r="V11" i="4"/>
  <c r="V12" i="4" s="1"/>
  <c r="W11" i="4"/>
  <c r="W12" i="4" s="1"/>
  <c r="X11" i="4"/>
  <c r="X12" i="4" s="1"/>
  <c r="Y11" i="4"/>
  <c r="Y12" i="4" s="1"/>
  <c r="D7" i="2"/>
  <c r="G7" i="4" s="1"/>
  <c r="AC23" i="4" l="1"/>
  <c r="AC31" i="4" s="1"/>
  <c r="K38" i="4"/>
  <c r="K44" i="4" s="1"/>
  <c r="K60" i="4" s="1"/>
  <c r="K62" i="4" s="1"/>
  <c r="K73" i="4" s="1"/>
  <c r="AC38" i="4"/>
  <c r="AC44" i="4" s="1"/>
  <c r="AC60" i="4" s="1"/>
  <c r="AC62" i="4" s="1"/>
  <c r="AC73" i="4" s="1"/>
  <c r="Z38" i="4"/>
  <c r="Z44" i="4" s="1"/>
  <c r="Z60" i="4" s="1"/>
  <c r="Z62" i="4" s="1"/>
  <c r="Z73" i="4" s="1"/>
  <c r="V23" i="4"/>
  <c r="V31" i="4" s="1"/>
  <c r="O23" i="4"/>
  <c r="O31" i="4" s="1"/>
  <c r="Q23" i="4"/>
  <c r="Q31" i="4" s="1"/>
  <c r="P23" i="4"/>
  <c r="P31" i="4" s="1"/>
  <c r="L23" i="4"/>
  <c r="L31" i="4" s="1"/>
  <c r="Y23" i="4"/>
  <c r="Y31" i="4" s="1"/>
  <c r="N23" i="4"/>
  <c r="N31" i="4" s="1"/>
  <c r="AA23" i="4"/>
  <c r="AA31" i="4" s="1"/>
  <c r="M23" i="4"/>
  <c r="M31" i="4" s="1"/>
  <c r="R23" i="4"/>
  <c r="R31" i="4" s="1"/>
  <c r="W23" i="4"/>
  <c r="W31" i="4" s="1"/>
  <c r="X23" i="4"/>
  <c r="X31" i="4" s="1"/>
  <c r="S23" i="4"/>
  <c r="S31" i="4" s="1"/>
  <c r="S38" i="4" s="1"/>
  <c r="AB23" i="4"/>
  <c r="AB31" i="4" s="1"/>
  <c r="AD23" i="4"/>
  <c r="AD31" i="4" s="1"/>
  <c r="J23" i="4"/>
  <c r="J31" i="4" s="1"/>
  <c r="U12" i="4"/>
  <c r="U23" i="4" s="1"/>
  <c r="U31" i="4" s="1"/>
  <c r="T12" i="4"/>
  <c r="T23" i="4" s="1"/>
  <c r="T31" i="4" s="1"/>
  <c r="I12" i="4"/>
  <c r="I23" i="4" s="1"/>
  <c r="I31" i="4" s="1"/>
  <c r="H12" i="4"/>
  <c r="H23" i="4" s="1"/>
  <c r="H31" i="4" s="1"/>
  <c r="H38" i="4" s="1"/>
  <c r="H44" i="4" s="1"/>
  <c r="H60" i="4" s="1"/>
  <c r="H62" i="4" s="1"/>
  <c r="H73" i="4" s="1"/>
  <c r="G12" i="4"/>
  <c r="G42" i="4" s="1"/>
  <c r="G44" i="4" s="1"/>
  <c r="Y34" i="3"/>
  <c r="M32" i="3"/>
  <c r="M30" i="3" s="1"/>
  <c r="M34" i="3"/>
  <c r="L32" i="3"/>
  <c r="L30" i="3" s="1"/>
  <c r="H30" i="3"/>
  <c r="S42" i="4" l="1"/>
  <c r="S44" i="4" s="1"/>
  <c r="S60" i="4" s="1"/>
  <c r="S62" i="4" s="1"/>
  <c r="S73" i="4" s="1"/>
  <c r="G60" i="4"/>
  <c r="G62" i="4" s="1"/>
  <c r="L38" i="4"/>
  <c r="L44" i="4" s="1"/>
  <c r="L60" i="4" s="1"/>
  <c r="L62" i="4" s="1"/>
  <c r="L73" i="4" s="1"/>
  <c r="AB38" i="4"/>
  <c r="AB42" i="4" s="1"/>
  <c r="AB44" i="4" s="1"/>
  <c r="AB60" i="4" s="1"/>
  <c r="AB62" i="4" s="1"/>
  <c r="AB73" i="4" s="1"/>
  <c r="T38" i="4"/>
  <c r="T44" i="4" s="1"/>
  <c r="T60" i="4" s="1"/>
  <c r="T62" i="4" s="1"/>
  <c r="T73" i="4" s="1"/>
  <c r="J38" i="4"/>
  <c r="J44" i="4" s="1"/>
  <c r="J60" i="4" s="1"/>
  <c r="J62" i="4" s="1"/>
  <c r="J73" i="4" s="1"/>
  <c r="AD38" i="4"/>
  <c r="AD42" i="4" s="1"/>
  <c r="AD44" i="4" s="1"/>
  <c r="AD60" i="4" s="1"/>
  <c r="AD62" i="4" s="1"/>
  <c r="AD73" i="4" s="1"/>
  <c r="O38" i="4"/>
  <c r="O44" i="4" s="1"/>
  <c r="O60" i="4" s="1"/>
  <c r="O62" i="4" s="1"/>
  <c r="O73" i="4" s="1"/>
  <c r="V38" i="4"/>
  <c r="V44" i="4" s="1"/>
  <c r="V60" i="4" s="1"/>
  <c r="V62" i="4" s="1"/>
  <c r="V73" i="4" s="1"/>
  <c r="X38" i="4"/>
  <c r="X44" i="4" s="1"/>
  <c r="X60" i="4" s="1"/>
  <c r="X62" i="4" s="1"/>
  <c r="X73" i="4" s="1"/>
  <c r="W38" i="4"/>
  <c r="W42" i="4" s="1"/>
  <c r="W44" i="4" s="1"/>
  <c r="W60" i="4" s="1"/>
  <c r="W62" i="4" s="1"/>
  <c r="W73" i="4" s="1"/>
  <c r="Y38" i="4"/>
  <c r="Y42" i="4" s="1"/>
  <c r="Y44" i="4" s="1"/>
  <c r="Y60" i="4" s="1"/>
  <c r="Y62" i="4" s="1"/>
  <c r="Y73" i="4" s="1"/>
  <c r="P38" i="4"/>
  <c r="P44" i="4" s="1"/>
  <c r="P60" i="4" s="1"/>
  <c r="P62" i="4" s="1"/>
  <c r="P73" i="4" s="1"/>
  <c r="R38" i="4"/>
  <c r="R44" i="4" s="1"/>
  <c r="R60" i="4" s="1"/>
  <c r="R62" i="4" s="1"/>
  <c r="R73" i="4" s="1"/>
  <c r="M38" i="4"/>
  <c r="M44" i="4" s="1"/>
  <c r="M60" i="4" s="1"/>
  <c r="M62" i="4" s="1"/>
  <c r="M73" i="4" s="1"/>
  <c r="U38" i="4"/>
  <c r="U42" i="4" s="1"/>
  <c r="U44" i="4" s="1"/>
  <c r="U60" i="4" s="1"/>
  <c r="U62" i="4" s="1"/>
  <c r="U73" i="4" s="1"/>
  <c r="Q38" i="4"/>
  <c r="Q44" i="4" s="1"/>
  <c r="Q60" i="4" s="1"/>
  <c r="Q62" i="4" s="1"/>
  <c r="Q73" i="4" s="1"/>
  <c r="AA38" i="4"/>
  <c r="AA42" i="4" s="1"/>
  <c r="AA44" i="4" s="1"/>
  <c r="AA60" i="4" s="1"/>
  <c r="AA62" i="4" s="1"/>
  <c r="AA73" i="4" s="1"/>
  <c r="I38" i="4"/>
  <c r="I44" i="4" s="1"/>
  <c r="I60" i="4" s="1"/>
  <c r="I62" i="4" s="1"/>
  <c r="I73" i="4" s="1"/>
  <c r="N38" i="4"/>
  <c r="N44" i="4" s="1"/>
  <c r="N60" i="4" s="1"/>
  <c r="Z34" i="3"/>
  <c r="Z32" i="3"/>
  <c r="Z30" i="3" s="1"/>
  <c r="N32" i="3"/>
  <c r="N30" i="3" s="1"/>
  <c r="N34" i="3"/>
  <c r="N62" i="4" l="1"/>
  <c r="N73" i="4" s="1"/>
  <c r="G73" i="4"/>
  <c r="G76" i="4" s="1"/>
  <c r="H75" i="4" s="1"/>
  <c r="H76" i="4" s="1"/>
  <c r="I75" i="4" s="1"/>
  <c r="I76" i="4" s="1"/>
  <c r="J75" i="4" s="1"/>
  <c r="J76" i="4" s="1"/>
  <c r="K75" i="4" s="1"/>
  <c r="K76" i="4" s="1"/>
  <c r="L75" i="4" s="1"/>
  <c r="L76" i="4" s="1"/>
  <c r="M75" i="4" s="1"/>
  <c r="M76" i="4" s="1"/>
  <c r="N75" i="4" s="1"/>
  <c r="AA34" i="3"/>
  <c r="AA32" i="3"/>
  <c r="AA30" i="3" s="1"/>
  <c r="O34" i="3"/>
  <c r="O32" i="3"/>
  <c r="O30" i="3" s="1"/>
  <c r="N76" i="4" l="1"/>
  <c r="O75" i="4" s="1"/>
  <c r="O76" i="4" s="1"/>
  <c r="P75" i="4" s="1"/>
  <c r="P76" i="4" s="1"/>
  <c r="Q75" i="4" s="1"/>
  <c r="Q76" i="4" s="1"/>
  <c r="R75" i="4" s="1"/>
  <c r="R76" i="4" s="1"/>
  <c r="S75" i="4" s="1"/>
  <c r="S76" i="4" s="1"/>
  <c r="T75" i="4" s="1"/>
  <c r="T76" i="4" s="1"/>
  <c r="U75" i="4" s="1"/>
  <c r="U76" i="4" s="1"/>
  <c r="V75" i="4" s="1"/>
  <c r="V76" i="4" s="1"/>
  <c r="W75" i="4" s="1"/>
  <c r="W76" i="4" s="1"/>
  <c r="X75" i="4" s="1"/>
  <c r="X76" i="4" s="1"/>
  <c r="Y75" i="4" s="1"/>
  <c r="Y76" i="4" s="1"/>
  <c r="Z75" i="4" s="1"/>
  <c r="Z76" i="4" s="1"/>
  <c r="AA75" i="4" s="1"/>
  <c r="AA76" i="4" s="1"/>
  <c r="AB75" i="4" s="1"/>
  <c r="AB76" i="4" s="1"/>
  <c r="AC75" i="4" s="1"/>
  <c r="AC76" i="4" s="1"/>
  <c r="AD75" i="4" s="1"/>
  <c r="AD76" i="4" s="1"/>
  <c r="AE75" i="4" s="1"/>
  <c r="AE76" i="4" s="1"/>
  <c r="AF75" i="4" s="1"/>
  <c r="AF76" i="4" s="1"/>
  <c r="AG75" i="4" s="1"/>
  <c r="AG76" i="4" s="1"/>
  <c r="AH75" i="4" s="1"/>
  <c r="AH76" i="4" s="1"/>
  <c r="AI75" i="4" s="1"/>
  <c r="AI76" i="4" s="1"/>
  <c r="AB34" i="3"/>
  <c r="AB32" i="3"/>
  <c r="AB30" i="3" s="1"/>
  <c r="P32" i="3"/>
  <c r="P30" i="3" s="1"/>
  <c r="P34" i="3"/>
  <c r="AC34" i="3" l="1"/>
  <c r="AC32" i="3"/>
  <c r="AC30" i="3" s="1"/>
  <c r="Q32" i="3"/>
  <c r="Q30" i="3" s="1"/>
  <c r="Q34" i="3"/>
  <c r="AD34" i="3" l="1"/>
  <c r="AD32" i="3"/>
  <c r="AD30" i="3" s="1"/>
  <c r="R32" i="3"/>
  <c r="R30" i="3" s="1"/>
  <c r="R34" i="3"/>
  <c r="S32" i="3" l="1"/>
  <c r="S30" i="3" s="1"/>
  <c r="S34" i="3"/>
  <c r="T32" i="3" l="1"/>
  <c r="T30" i="3" s="1"/>
  <c r="T34" i="3"/>
  <c r="U34" i="3" l="1"/>
  <c r="U32" i="3"/>
  <c r="U30" i="3" s="1"/>
  <c r="V34" i="3" l="1"/>
  <c r="V32" i="3"/>
  <c r="V30" i="3" s="1"/>
  <c r="W34" i="3" l="1"/>
  <c r="W32" i="3"/>
  <c r="W30" i="3" s="1"/>
  <c r="X34" i="3" l="1"/>
  <c r="X32" i="3"/>
  <c r="X30" i="3" s="1"/>
</calcChain>
</file>

<file path=xl/sharedStrings.xml><?xml version="1.0" encoding="utf-8"?>
<sst xmlns="http://schemas.openxmlformats.org/spreadsheetml/2006/main" count="200" uniqueCount="134">
  <si>
    <t>Service Breakdown</t>
  </si>
  <si>
    <t>Item/Service</t>
  </si>
  <si>
    <t>Total Cost</t>
  </si>
  <si>
    <t>Unit</t>
  </si>
  <si>
    <t>Breakdown</t>
  </si>
  <si>
    <t>Component</t>
  </si>
  <si>
    <t>Cost</t>
  </si>
  <si>
    <t>Basket</t>
  </si>
  <si>
    <t>per Basket</t>
  </si>
  <si>
    <t>Weighing Scale</t>
  </si>
  <si>
    <t xml:space="preserve">Rechargable Battery </t>
  </si>
  <si>
    <t>Base Cover (For Scale and battery)</t>
  </si>
  <si>
    <t xml:space="preserve">Manufacturing insurance </t>
  </si>
  <si>
    <t>Packaging and Processing</t>
  </si>
  <si>
    <t>Online Application</t>
  </si>
  <si>
    <t>Per Month, per 5 baskets
+$10 per additional basket</t>
  </si>
  <si>
    <t>Site Set-up (includes Loading inventory of up to 100 items)</t>
  </si>
  <si>
    <t>Server fee</t>
  </si>
  <si>
    <t>Maintenance Fee</t>
  </si>
  <si>
    <t xml:space="preserve">Packaged Services </t>
  </si>
  <si>
    <t>Customer Price</t>
  </si>
  <si>
    <t>Starter Package</t>
  </si>
  <si>
    <t xml:space="preserve">10 baskets + intital month fee </t>
  </si>
  <si>
    <t>Business Package</t>
  </si>
  <si>
    <t xml:space="preserve">15 baskets + initial month fee </t>
  </si>
  <si>
    <t>Pro Package</t>
  </si>
  <si>
    <t>20 baskets + initial month fee</t>
  </si>
  <si>
    <t>Assumptions</t>
  </si>
  <si>
    <t>Scenairo 1</t>
  </si>
  <si>
    <t xml:space="preserve"> [1]</t>
  </si>
  <si>
    <t>Starter Package Price</t>
  </si>
  <si>
    <t>[2]</t>
  </si>
  <si>
    <t>Volume</t>
  </si>
  <si>
    <t>Monthly Revenue</t>
  </si>
  <si>
    <t>Business Package Price</t>
  </si>
  <si>
    <t>Pro Package Price</t>
  </si>
  <si>
    <t>Assumption [11]</t>
  </si>
  <si>
    <t>Individual Basket Price</t>
  </si>
  <si>
    <t>Current Scenario</t>
  </si>
  <si>
    <t xml:space="preserve">Assumpion [1]: Intitial start with 3 customers, 1-3 new customer every 1-2 months through advertizing, promotions and word of mouth. Additionally, assumed that stores will want more baskets during boxing day or other celebrations. And also some accidental damage to the baskets may occur which would require replacement purchases. </t>
  </si>
  <si>
    <t>`</t>
  </si>
  <si>
    <t>Package Price</t>
  </si>
  <si>
    <t>Starter</t>
  </si>
  <si>
    <t xml:space="preserve">Business </t>
  </si>
  <si>
    <t>Pro</t>
  </si>
  <si>
    <t>**Assuming 0.5% growth across all three areas for the first year. We are assuming that we will engage with one to three new potential customer per month.</t>
  </si>
  <si>
    <t xml:space="preserve">Volume Growth </t>
  </si>
  <si>
    <t>1) Optimistic Case</t>
  </si>
  <si>
    <t>2) Base Case</t>
  </si>
  <si>
    <t>3) Pessimistic Case</t>
  </si>
  <si>
    <t>Total COGS</t>
  </si>
  <si>
    <t>Can be found in Finanacial Statements</t>
  </si>
  <si>
    <t>Marketing Scenarios</t>
  </si>
  <si>
    <t>Marketing Exp.</t>
  </si>
  <si>
    <t>[14]</t>
  </si>
  <si>
    <t>Aggressive Marketing</t>
  </si>
  <si>
    <t>Base Marketing</t>
  </si>
  <si>
    <t>Little Marketing</t>
  </si>
  <si>
    <t>[7]</t>
  </si>
  <si>
    <t>Labouring Exp.</t>
  </si>
  <si>
    <t>Our Team (6 People)</t>
  </si>
  <si>
    <t>7 People</t>
  </si>
  <si>
    <t xml:space="preserve">8 People </t>
  </si>
  <si>
    <t>[9]</t>
  </si>
  <si>
    <t>Depreciation Scheudle</t>
  </si>
  <si>
    <t>Percntage</t>
  </si>
  <si>
    <t>1% per month</t>
  </si>
  <si>
    <t>[6]</t>
  </si>
  <si>
    <t>Loan Schedule</t>
  </si>
  <si>
    <t>Initial Loan Amount</t>
  </si>
  <si>
    <t>Interest</t>
  </si>
  <si>
    <t>Loan term</t>
  </si>
  <si>
    <t>2 years</t>
  </si>
  <si>
    <t>24 months</t>
  </si>
  <si>
    <t>Monthly Payment</t>
  </si>
  <si>
    <t>Principal Paid</t>
  </si>
  <si>
    <t>Interest Pain</t>
  </si>
  <si>
    <t>Value of Loan</t>
  </si>
  <si>
    <t>Income Statements</t>
  </si>
  <si>
    <t>Package Revenue</t>
  </si>
  <si>
    <t>Basket Revenue</t>
  </si>
  <si>
    <t>[13]</t>
  </si>
  <si>
    <t>Total Revenue</t>
  </si>
  <si>
    <t xml:space="preserve">Cost of Goods Sold </t>
  </si>
  <si>
    <t>Baskets</t>
  </si>
  <si>
    <t>Gross Profit</t>
  </si>
  <si>
    <t>Expenses</t>
  </si>
  <si>
    <t>Marketing</t>
  </si>
  <si>
    <t>Labour</t>
  </si>
  <si>
    <t>Total Expenses</t>
  </si>
  <si>
    <t>Operating Porfit</t>
  </si>
  <si>
    <t>Debt servicing</t>
  </si>
  <si>
    <t>Depreciaption Expense</t>
  </si>
  <si>
    <t>Earning Before Taxes</t>
  </si>
  <si>
    <t>[10]</t>
  </si>
  <si>
    <t xml:space="preserve">Tax Rate, Alberta </t>
  </si>
  <si>
    <t>Tax Expense</t>
  </si>
  <si>
    <t>Net Income</t>
  </si>
  <si>
    <t>Balance Sheet</t>
  </si>
  <si>
    <t xml:space="preserve">Assets: </t>
  </si>
  <si>
    <t>Liabilities</t>
  </si>
  <si>
    <t>Loan</t>
  </si>
  <si>
    <t>Cash Flow Statement</t>
  </si>
  <si>
    <t xml:space="preserve">Net Income </t>
  </si>
  <si>
    <t>Depreciation</t>
  </si>
  <si>
    <t>Cash from Operating Activities</t>
  </si>
  <si>
    <t>Investing Activities</t>
  </si>
  <si>
    <t>[12], [15]</t>
  </si>
  <si>
    <t>Purchases from PP&amp;E</t>
  </si>
  <si>
    <t>Cash from Investing Activities</t>
  </si>
  <si>
    <t>Financing Activities</t>
  </si>
  <si>
    <t>Cash From Issued Loans</t>
  </si>
  <si>
    <t>[5]</t>
  </si>
  <si>
    <t>Personal Team Contributions</t>
  </si>
  <si>
    <t>Cash From Financing Activities</t>
  </si>
  <si>
    <t>Addition (Use) of Cash</t>
  </si>
  <si>
    <t xml:space="preserve">Beginning Cash Balance: </t>
  </si>
  <si>
    <t>Ending Cash Balance</t>
  </si>
  <si>
    <t xml:space="preserve">1. We will start with 6 customers, and will be engaging with 3-4 potential customers each month, with a sign-up rate of 1-3 customers every 2-4 months. </t>
  </si>
  <si>
    <t>2. Clients will purchase 2-4 baskets every 2-3 months as usage grows amoung their customers.</t>
  </si>
  <si>
    <t>3. No research or Development expenses.</t>
  </si>
  <si>
    <t>4. Assuming team members will get paid 1000 amount to start.</t>
  </si>
  <si>
    <t>5. Assuming that each team member will contribute $10,000 to the initial funding of the project, leaves us with $60,000 to start.</t>
  </si>
  <si>
    <t>6. Assuming we are able to get a 10,000 loan to cover the initial operating set-up expenses.</t>
  </si>
  <si>
    <t>7. Assuming that as a team of 6, we will be able to manage the business on our own for the first few years.</t>
  </si>
  <si>
    <t>8. There is no equity raise.</t>
  </si>
  <si>
    <t>9. Assuming a depreciation of 1% per month.</t>
  </si>
  <si>
    <t>10. Assuming 8% tax on all income.</t>
  </si>
  <si>
    <t xml:space="preserve">11. We are assuming no baskets break over the first few years. </t>
  </si>
  <si>
    <t>12. We will not need any office space as we will go to the client's space and work with them. Additionally, we will use our own laptops and electronics for the software management.</t>
  </si>
  <si>
    <t>13. Assuming we are not increasing our prices despite inflation.</t>
  </si>
  <si>
    <t>14. We will conduct in house marketing through free-to-use social media platforms such as LinkedIn, YouTube, Instagram, and Tik Tok.</t>
  </si>
  <si>
    <t>15. Assuming the start up cost will be approximately $20,000.</t>
  </si>
  <si>
    <t>Creating this model gave our team the chance to organize our product pricing and structure, create consumer plans what would support us financially while serving our potential market, and gave us insight into the expense infrastructure that comes with a small business. We were able to analyze where we need to cut costs, and where we have room to charge extra. For example, we decided to charge as little as possible for the individual baskets, and create an initiation and monthly pricing structure that would allow us to generate more profit consistently month to month. Additionally, because we are a group of 6, it is unlikely we will need to hire additional assistance for the first 1-2 years given that we are all able to contribute to the business and work. While this does levy a high initial employment cost, it does benefit us over the first few years of business as we are able to avoid the time and cost of training additional employees. 
There were some aspects of the financial table that we found interesting. The initial cost of employment and the variability of income that our payment structure bring were the three areas that drew our attention. As mentioned earlier, because of our group size, the cost of employment initially is high compared to the work and profit that the company is generating. However, over time this pays off as we are able to continue to grow our business without the hassle of hiring new staff for the first few years of business. Additionally, because of our payment structure, there are some months with significantly more profit than others (due to the initiation fee). This results in a high variability in month to month profits. To better understand our business and its profits, we analyzed our profits over a yearly term, and adjusted them accordingly to ensure that we are able to generate a profit. 
It was very surprising to see how much depreciation affects our cost-profit infrastructure. Because clients will presumably buy more baskets over time as needed, when calculating the depreciation value of our product, varying timelines for basket purchases need to be considered. We were able to reflect this in our depreciation calculations for our report. 
For initial funding, we are planning to require each team member to contribute $10,000 to the company to help cover initial manufacturing expenses and other marketing costs. This will allow us to start with a $60,000 initial balance. On top of this, we are planning to apply for a $10,000 loan through a bank to also cover any additional expenses we may face. With this, we do not think that we will need to fundraise additional money to start our business. Moving forth, we remain open to partaking in investor level fundraising and business partnerships to remain competetive in an emerging market by remain fiscally strong to launch across international markets.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</si>
</sst>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quot;$&quot;#,##0;[Red]\-&quot;$&quot;#,##0"/>
    <numFmt numFmtId="165" formatCode="&quot;$&quot;#,##0.00;[Red]\-&quot;$&quot;#,##0.00"/>
    <numFmt numFmtId="166" formatCode="_-&quot;$&quot;* #,##0.00_-;\-&quot;$&quot;* #,##0.00_-;_-&quot;$&quot;* &quot;-&quot;??_-;_-@_-"/>
    <numFmt numFmtId="167" formatCode="&quot;$&quot;#,##0.00"/>
  </numFmts>
  <fonts count="13" x14ac:knownFonts="1">
    <font>
      <sz val="11"/>
      <color theme="1"/>
      <name val="Calibri"/>
      <family val="2"/>
      <scheme val="minor"/>
    </font>
    <font>
      <b/>
      <sz val="11"/>
      <color theme="1"/>
      <name val="Calibri"/>
      <family val="2"/>
      <scheme val="minor"/>
    </font>
    <font>
      <u/>
      <sz val="11"/>
      <color theme="1"/>
      <name val="Calibri"/>
      <family val="2"/>
      <scheme val="minor"/>
    </font>
    <font>
      <i/>
      <u/>
      <sz val="11"/>
      <color theme="1"/>
      <name val="Calibri"/>
      <family val="2"/>
      <scheme val="minor"/>
    </font>
    <font>
      <sz val="12"/>
      <color theme="1"/>
      <name val="Calibri"/>
      <family val="2"/>
      <scheme val="minor"/>
    </font>
    <font>
      <b/>
      <i/>
      <u/>
      <sz val="16"/>
      <color theme="1"/>
      <name val="Calibri"/>
      <family val="2"/>
      <scheme val="minor"/>
    </font>
    <font>
      <sz val="11"/>
      <color theme="1"/>
      <name val="Calibri"/>
      <family val="2"/>
      <scheme val="minor"/>
    </font>
    <font>
      <i/>
      <sz val="11"/>
      <color theme="1"/>
      <name val="Calibri"/>
      <family val="2"/>
      <scheme val="minor"/>
    </font>
    <font>
      <b/>
      <u/>
      <sz val="11"/>
      <color theme="1"/>
      <name val="Calibri"/>
      <family val="2"/>
      <scheme val="minor"/>
    </font>
    <font>
      <i/>
      <sz val="11"/>
      <color rgb="FFFF0000"/>
      <name val="Calibri"/>
      <family val="2"/>
      <scheme val="minor"/>
    </font>
    <font>
      <sz val="11"/>
      <color rgb="FFFF0000"/>
      <name val="Calibri"/>
      <family val="2"/>
      <scheme val="minor"/>
    </font>
    <font>
      <b/>
      <i/>
      <sz val="11"/>
      <color theme="1"/>
      <name val="Calibri"/>
      <family val="2"/>
      <scheme val="minor"/>
    </font>
    <font>
      <sz val="8"/>
      <name val="Calibri"/>
      <family val="2"/>
      <scheme val="minor"/>
    </font>
  </fonts>
  <fills count="8">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7" tint="0.79998168889431442"/>
        <bgColor indexed="64"/>
      </patternFill>
    </fill>
  </fills>
  <borders count="20">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mediumDashDot">
        <color indexed="64"/>
      </top>
      <bottom style="mediumDashDot">
        <color indexed="64"/>
      </bottom>
      <diagonal/>
    </border>
    <border>
      <left/>
      <right style="thin">
        <color indexed="64"/>
      </right>
      <top style="thin">
        <color indexed="64"/>
      </top>
      <bottom style="mediumDashDot">
        <color indexed="64"/>
      </bottom>
      <diagonal/>
    </border>
    <border>
      <left style="thin">
        <color indexed="64"/>
      </left>
      <right style="mediumDashDot">
        <color indexed="64"/>
      </right>
      <top style="thin">
        <color indexed="64"/>
      </top>
      <bottom style="mediumDashDot">
        <color indexed="64"/>
      </bottom>
      <diagonal/>
    </border>
    <border>
      <left style="thin">
        <color indexed="64"/>
      </left>
      <right style="mediumDashDot">
        <color indexed="64"/>
      </right>
      <top style="mediumDashDot">
        <color indexed="64"/>
      </top>
      <bottom style="mediumDashDot">
        <color indexed="64"/>
      </bottom>
      <diagonal/>
    </border>
    <border>
      <left style="thin">
        <color indexed="64"/>
      </left>
      <right style="mediumDashDot">
        <color indexed="64"/>
      </right>
      <top/>
      <bottom/>
      <diagonal/>
    </border>
    <border>
      <left style="thin">
        <color indexed="64"/>
      </left>
      <right style="mediumDashDot">
        <color indexed="64"/>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2">
    <xf numFmtId="0" fontId="0" fillId="0" borderId="0"/>
    <xf numFmtId="166" fontId="6" fillId="0" borderId="0" applyFont="0" applyFill="0" applyBorder="0" applyAlignment="0" applyProtection="0"/>
  </cellStyleXfs>
  <cellXfs count="94">
    <xf numFmtId="0" fontId="0" fillId="0" borderId="0" xfId="0"/>
    <xf numFmtId="0" fontId="1" fillId="0" borderId="0" xfId="0" applyFont="1"/>
    <xf numFmtId="0" fontId="0" fillId="0" borderId="0" xfId="0" applyAlignment="1">
      <alignment wrapText="1"/>
    </xf>
    <xf numFmtId="0" fontId="0" fillId="0" borderId="0" xfId="0" quotePrefix="1" applyAlignment="1">
      <alignment wrapText="1"/>
    </xf>
    <xf numFmtId="0" fontId="3" fillId="0" borderId="0" xfId="0" applyFont="1" applyAlignment="1">
      <alignment horizontal="center" wrapText="1"/>
    </xf>
    <xf numFmtId="6" fontId="2" fillId="0" borderId="0" xfId="0" applyNumberFormat="1" applyFont="1" applyAlignment="1">
      <alignment vertical="center" wrapText="1"/>
    </xf>
    <xf numFmtId="0" fontId="0" fillId="0" borderId="10" xfId="0" applyBorder="1"/>
    <xf numFmtId="0" fontId="7" fillId="0" borderId="0" xfId="0" applyFont="1"/>
    <xf numFmtId="0" fontId="7" fillId="0" borderId="10" xfId="0" applyFont="1" applyBorder="1"/>
    <xf numFmtId="17" fontId="1" fillId="0" borderId="0" xfId="0" applyNumberFormat="1" applyFont="1"/>
    <xf numFmtId="0" fontId="8" fillId="0" borderId="0" xfId="0" applyFont="1"/>
    <xf numFmtId="0" fontId="0" fillId="2" borderId="0" xfId="0" applyFill="1"/>
    <xf numFmtId="164" fontId="0" fillId="0" borderId="0" xfId="0" applyNumberFormat="1"/>
    <xf numFmtId="0" fontId="0" fillId="0" borderId="0" xfId="0" quotePrefix="1"/>
    <xf numFmtId="0" fontId="1" fillId="5" borderId="4" xfId="0" applyFont="1" applyFill="1" applyBorder="1"/>
    <xf numFmtId="0" fontId="1" fillId="5" borderId="5" xfId="0" applyFont="1" applyFill="1" applyBorder="1"/>
    <xf numFmtId="164" fontId="0" fillId="6" borderId="1" xfId="0" applyNumberFormat="1" applyFill="1" applyBorder="1"/>
    <xf numFmtId="164" fontId="0" fillId="6" borderId="2" xfId="0" applyNumberFormat="1" applyFill="1" applyBorder="1"/>
    <xf numFmtId="164" fontId="0" fillId="6" borderId="3" xfId="0" applyNumberFormat="1" applyFill="1" applyBorder="1"/>
    <xf numFmtId="164" fontId="0" fillId="7" borderId="3" xfId="0" applyNumberFormat="1" applyFill="1" applyBorder="1"/>
    <xf numFmtId="164" fontId="0" fillId="6" borderId="11" xfId="0" applyNumberFormat="1" applyFill="1" applyBorder="1"/>
    <xf numFmtId="164" fontId="0" fillId="7" borderId="12" xfId="0" applyNumberFormat="1" applyFill="1" applyBorder="1"/>
    <xf numFmtId="164" fontId="0" fillId="7" borderId="11" xfId="0" applyNumberFormat="1" applyFill="1" applyBorder="1"/>
    <xf numFmtId="0" fontId="0" fillId="6" borderId="13" xfId="0" quotePrefix="1" applyFill="1" applyBorder="1" applyAlignment="1">
      <alignment wrapText="1"/>
    </xf>
    <xf numFmtId="0" fontId="0" fillId="6" borderId="14" xfId="0" applyFill="1" applyBorder="1" applyAlignment="1">
      <alignment wrapText="1"/>
    </xf>
    <xf numFmtId="0" fontId="0" fillId="6" borderId="15" xfId="0" applyFill="1" applyBorder="1" applyAlignment="1">
      <alignment wrapText="1"/>
    </xf>
    <xf numFmtId="0" fontId="0" fillId="6" borderId="16" xfId="0" applyFill="1" applyBorder="1" applyAlignment="1">
      <alignment wrapText="1"/>
    </xf>
    <xf numFmtId="0" fontId="0" fillId="7" borderId="13" xfId="0" applyFill="1" applyBorder="1" applyAlignment="1">
      <alignment wrapText="1"/>
    </xf>
    <xf numFmtId="0" fontId="0" fillId="7" borderId="14" xfId="0" applyFill="1" applyBorder="1" applyAlignment="1">
      <alignment wrapText="1"/>
    </xf>
    <xf numFmtId="0" fontId="0" fillId="7" borderId="16" xfId="0" applyFill="1" applyBorder="1" applyAlignment="1">
      <alignment wrapText="1"/>
    </xf>
    <xf numFmtId="0" fontId="0" fillId="7" borderId="0" xfId="0" applyFill="1"/>
    <xf numFmtId="0" fontId="0" fillId="6" borderId="0" xfId="0" applyFill="1"/>
    <xf numFmtId="0" fontId="0" fillId="6" borderId="0" xfId="0" applyFill="1" applyAlignment="1">
      <alignment wrapText="1"/>
    </xf>
    <xf numFmtId="0" fontId="0" fillId="6" borderId="0" xfId="0" quotePrefix="1" applyFill="1"/>
    <xf numFmtId="10" fontId="0" fillId="0" borderId="0" xfId="0" applyNumberFormat="1"/>
    <xf numFmtId="0" fontId="7" fillId="0" borderId="0" xfId="0" applyFont="1" applyAlignment="1">
      <alignment vertical="center"/>
    </xf>
    <xf numFmtId="164" fontId="7" fillId="0" borderId="0" xfId="0" applyNumberFormat="1" applyFont="1"/>
    <xf numFmtId="1" fontId="0" fillId="0" borderId="0" xfId="0" applyNumberFormat="1"/>
    <xf numFmtId="0" fontId="9" fillId="0" borderId="0" xfId="0" applyFont="1"/>
    <xf numFmtId="10" fontId="7" fillId="0" borderId="0" xfId="0" applyNumberFormat="1" applyFont="1"/>
    <xf numFmtId="9" fontId="0" fillId="0" borderId="0" xfId="0" applyNumberFormat="1"/>
    <xf numFmtId="165" fontId="0" fillId="0" borderId="0" xfId="0" applyNumberFormat="1"/>
    <xf numFmtId="164" fontId="0" fillId="6" borderId="0" xfId="0" applyNumberFormat="1" applyFill="1" applyAlignment="1">
      <alignment wrapText="1"/>
    </xf>
    <xf numFmtId="164" fontId="0" fillId="7" borderId="0" xfId="0" applyNumberFormat="1" applyFill="1" applyAlignment="1">
      <alignment wrapText="1"/>
    </xf>
    <xf numFmtId="165" fontId="10" fillId="0" borderId="0" xfId="0" applyNumberFormat="1" applyFont="1"/>
    <xf numFmtId="166" fontId="0" fillId="0" borderId="0" xfId="1" applyFont="1"/>
    <xf numFmtId="166" fontId="0" fillId="0" borderId="0" xfId="0" applyNumberFormat="1"/>
    <xf numFmtId="167" fontId="0" fillId="0" borderId="0" xfId="1" applyNumberFormat="1" applyFont="1"/>
    <xf numFmtId="167" fontId="0" fillId="0" borderId="0" xfId="0" applyNumberFormat="1"/>
    <xf numFmtId="3" fontId="0" fillId="0" borderId="0" xfId="0" applyNumberFormat="1"/>
    <xf numFmtId="0" fontId="1" fillId="6" borderId="19" xfId="0" applyFont="1" applyFill="1" applyBorder="1"/>
    <xf numFmtId="0" fontId="1" fillId="6" borderId="17" xfId="0" applyFont="1" applyFill="1" applyBorder="1" applyAlignment="1">
      <alignment horizontal="center" vertical="center"/>
    </xf>
    <xf numFmtId="0" fontId="1" fillId="6" borderId="18" xfId="0" applyFont="1" applyFill="1" applyBorder="1" applyAlignment="1">
      <alignment horizontal="center" vertical="center"/>
    </xf>
    <xf numFmtId="0" fontId="5" fillId="4" borderId="0" xfId="0" applyFont="1" applyFill="1" applyAlignment="1">
      <alignment horizontal="center"/>
    </xf>
    <xf numFmtId="0" fontId="1" fillId="5" borderId="5" xfId="0" applyFont="1" applyFill="1" applyBorder="1" applyAlignment="1">
      <alignment horizontal="center" wrapText="1"/>
    </xf>
    <xf numFmtId="0" fontId="1" fillId="5" borderId="6" xfId="0" applyFont="1" applyFill="1" applyBorder="1" applyAlignment="1">
      <alignment horizontal="center" wrapText="1"/>
    </xf>
    <xf numFmtId="6" fontId="2" fillId="6" borderId="7" xfId="0" applyNumberFormat="1" applyFont="1" applyFill="1" applyBorder="1" applyAlignment="1">
      <alignment horizontal="center" vertical="center"/>
    </xf>
    <xf numFmtId="6" fontId="2" fillId="6" borderId="8" xfId="0" applyNumberFormat="1" applyFont="1" applyFill="1" applyBorder="1" applyAlignment="1">
      <alignment horizontal="center" vertical="center"/>
    </xf>
    <xf numFmtId="6" fontId="2" fillId="6" borderId="9" xfId="0" applyNumberFormat="1" applyFont="1" applyFill="1" applyBorder="1" applyAlignment="1">
      <alignment horizontal="center" vertical="center"/>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9" xfId="0" applyFont="1" applyFill="1" applyBorder="1" applyAlignment="1">
      <alignment horizontal="center" vertical="center"/>
    </xf>
    <xf numFmtId="6" fontId="0" fillId="7" borderId="7" xfId="0" applyNumberFormat="1" applyFill="1" applyBorder="1" applyAlignment="1">
      <alignment horizontal="center" vertical="center" wrapText="1"/>
    </xf>
    <xf numFmtId="6" fontId="0" fillId="7" borderId="8" xfId="0" applyNumberFormat="1" applyFill="1" applyBorder="1" applyAlignment="1">
      <alignment horizontal="center" vertical="center" wrapText="1"/>
    </xf>
    <xf numFmtId="6" fontId="0" fillId="7" borderId="9" xfId="0" applyNumberFormat="1" applyFill="1" applyBorder="1" applyAlignment="1">
      <alignment horizontal="center" vertical="center" wrapText="1"/>
    </xf>
    <xf numFmtId="0" fontId="0" fillId="7" borderId="7" xfId="0" applyFill="1" applyBorder="1" applyAlignment="1">
      <alignment vertical="center"/>
    </xf>
    <xf numFmtId="0" fontId="0" fillId="7" borderId="8" xfId="0" applyFill="1" applyBorder="1" applyAlignment="1">
      <alignment vertical="center"/>
    </xf>
    <xf numFmtId="0" fontId="0" fillId="7" borderId="9" xfId="0" applyFill="1" applyBorder="1" applyAlignment="1">
      <alignment vertical="center"/>
    </xf>
    <xf numFmtId="164" fontId="4" fillId="6" borderId="7" xfId="0" applyNumberFormat="1" applyFont="1" applyFill="1" applyBorder="1" applyAlignment="1">
      <alignment horizontal="center" vertical="center"/>
    </xf>
    <xf numFmtId="164" fontId="4" fillId="6" borderId="8" xfId="0" applyNumberFormat="1" applyFont="1" applyFill="1" applyBorder="1" applyAlignment="1">
      <alignment horizontal="center" vertical="center"/>
    </xf>
    <xf numFmtId="164" fontId="4" fillId="6" borderId="9" xfId="0" applyNumberFormat="1" applyFont="1" applyFill="1" applyBorder="1" applyAlignment="1">
      <alignment horizontal="center" vertical="center"/>
    </xf>
    <xf numFmtId="164" fontId="0" fillId="7" borderId="7" xfId="0" applyNumberFormat="1" applyFill="1" applyBorder="1" applyAlignment="1">
      <alignment horizontal="center" vertical="center"/>
    </xf>
    <xf numFmtId="164" fontId="0" fillId="7" borderId="8" xfId="0" applyNumberFormat="1" applyFill="1" applyBorder="1" applyAlignment="1">
      <alignment horizontal="center" vertical="center"/>
    </xf>
    <xf numFmtId="164" fontId="0" fillId="7" borderId="9" xfId="0" applyNumberFormat="1" applyFill="1" applyBorder="1" applyAlignment="1">
      <alignment horizontal="center" vertical="center"/>
    </xf>
    <xf numFmtId="164" fontId="7" fillId="0" borderId="0" xfId="0" applyNumberFormat="1" applyFont="1" applyAlignment="1">
      <alignment horizontal="center" vertical="center" wrapText="1"/>
    </xf>
    <xf numFmtId="0" fontId="7" fillId="0" borderId="0" xfId="0" applyFont="1" applyAlignment="1">
      <alignment horizontal="center"/>
    </xf>
    <xf numFmtId="0" fontId="0" fillId="0" borderId="0" xfId="0" applyAlignment="1">
      <alignment horizontal="left" wrapText="1"/>
    </xf>
    <xf numFmtId="0" fontId="0" fillId="3" borderId="0" xfId="0" applyFill="1" applyAlignment="1">
      <alignment horizontal="center"/>
    </xf>
    <xf numFmtId="0" fontId="0" fillId="0" borderId="0" xfId="0" applyAlignment="1"/>
    <xf numFmtId="0" fontId="0" fillId="0" borderId="0" xfId="0" applyAlignment="1">
      <alignment horizontal="center"/>
    </xf>
    <xf numFmtId="0" fontId="2" fillId="0" borderId="0" xfId="0" applyFont="1" applyAlignment="1">
      <alignment horizontal="center"/>
    </xf>
    <xf numFmtId="0" fontId="2" fillId="0" borderId="0" xfId="0" applyFont="1" applyAlignment="1"/>
    <xf numFmtId="0" fontId="11" fillId="0" borderId="0" xfId="0" applyFont="1" applyAlignment="1">
      <alignment horizontal="center"/>
    </xf>
    <xf numFmtId="0" fontId="8" fillId="0" borderId="0" xfId="0" applyFont="1" applyAlignment="1">
      <alignment horizontal="right"/>
    </xf>
    <xf numFmtId="167" fontId="2" fillId="0" borderId="0" xfId="0" applyNumberFormat="1" applyFont="1" applyAlignment="1">
      <alignment horizontal="right"/>
    </xf>
    <xf numFmtId="0" fontId="2" fillId="0" borderId="0" xfId="0" applyFont="1" applyAlignment="1">
      <alignment horizontal="right"/>
    </xf>
    <xf numFmtId="0" fontId="11" fillId="0" borderId="0" xfId="0" applyFont="1" applyAlignment="1">
      <alignment horizontal="center" vertical="center"/>
    </xf>
    <xf numFmtId="0" fontId="7" fillId="0" borderId="0" xfId="0" applyFont="1" applyAlignment="1"/>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wrapText="1"/>
    </xf>
    <xf numFmtId="0" fontId="8" fillId="0" borderId="0" xfId="0" applyFont="1" applyAlignment="1"/>
    <xf numFmtId="0" fontId="0" fillId="0" borderId="0" xfId="0" applyAlignment="1">
      <alignment horizontal="left"/>
    </xf>
    <xf numFmtId="0" fontId="0" fillId="0" borderId="0" xfId="0"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4A457-0381-4824-A964-DD63B8FB23C4}">
  <dimension ref="B2:K19"/>
  <sheetViews>
    <sheetView tabSelected="1" workbookViewId="0">
      <selection activeCell="E10" sqref="E10"/>
    </sheetView>
  </sheetViews>
  <sheetFormatPr baseColWidth="10" defaultColWidth="8.83203125" defaultRowHeight="15" x14ac:dyDescent="0.2"/>
  <cols>
    <col min="2" max="2" width="16.1640625" bestFit="1" customWidth="1"/>
    <col min="3" max="3" width="16.1640625" customWidth="1"/>
    <col min="4" max="4" width="27.83203125" bestFit="1" customWidth="1"/>
    <col min="5" max="5" width="29.33203125" style="2" customWidth="1"/>
    <col min="6" max="6" width="14.83203125" bestFit="1" customWidth="1"/>
    <col min="9" max="9" width="16.1640625" bestFit="1" customWidth="1"/>
    <col min="10" max="10" width="16.5" bestFit="1" customWidth="1"/>
    <col min="11" max="11" width="58.1640625" customWidth="1"/>
  </cols>
  <sheetData>
    <row r="2" spans="2:11" ht="22" thickBot="1" x14ac:dyDescent="0.3">
      <c r="B2" s="53" t="s">
        <v>0</v>
      </c>
      <c r="C2" s="53"/>
      <c r="D2" s="53"/>
      <c r="E2" s="53"/>
      <c r="F2" s="53"/>
    </row>
    <row r="3" spans="2:11" ht="16" thickBot="1" x14ac:dyDescent="0.25">
      <c r="B3" s="14" t="s">
        <v>1</v>
      </c>
      <c r="C3" s="15" t="s">
        <v>2</v>
      </c>
      <c r="D3" s="15" t="s">
        <v>3</v>
      </c>
      <c r="E3" s="54" t="s">
        <v>4</v>
      </c>
      <c r="F3" s="55"/>
    </row>
    <row r="4" spans="2:11" ht="16" x14ac:dyDescent="0.2">
      <c r="B4" s="1"/>
      <c r="C4" s="1"/>
      <c r="D4" s="1"/>
      <c r="E4" s="4" t="s">
        <v>5</v>
      </c>
      <c r="F4" s="4" t="s">
        <v>6</v>
      </c>
    </row>
    <row r="5" spans="2:11" ht="17" thickBot="1" x14ac:dyDescent="0.25">
      <c r="B5" s="59" t="s">
        <v>7</v>
      </c>
      <c r="C5" s="68">
        <f>SUM(F5:F10)</f>
        <v>85</v>
      </c>
      <c r="D5" s="56" t="s">
        <v>8</v>
      </c>
      <c r="E5" s="23" t="s">
        <v>7</v>
      </c>
      <c r="F5" s="16">
        <v>20</v>
      </c>
    </row>
    <row r="6" spans="2:11" ht="16" customHeight="1" thickBot="1" x14ac:dyDescent="0.25">
      <c r="B6" s="60"/>
      <c r="C6" s="69"/>
      <c r="D6" s="57"/>
      <c r="E6" s="24" t="s">
        <v>9</v>
      </c>
      <c r="F6" s="20">
        <v>10</v>
      </c>
    </row>
    <row r="7" spans="2:11" ht="16" customHeight="1" thickBot="1" x14ac:dyDescent="0.25">
      <c r="B7" s="60"/>
      <c r="C7" s="69"/>
      <c r="D7" s="57"/>
      <c r="E7" s="24" t="s">
        <v>10</v>
      </c>
      <c r="F7" s="20">
        <v>15</v>
      </c>
      <c r="G7" s="12"/>
    </row>
    <row r="8" spans="2:11" ht="15" customHeight="1" thickBot="1" x14ac:dyDescent="0.25">
      <c r="B8" s="60"/>
      <c r="C8" s="69"/>
      <c r="D8" s="57"/>
      <c r="E8" s="25" t="s">
        <v>11</v>
      </c>
      <c r="F8" s="17">
        <v>20</v>
      </c>
    </row>
    <row r="9" spans="2:11" ht="17" customHeight="1" thickBot="1" x14ac:dyDescent="0.25">
      <c r="B9" s="60"/>
      <c r="C9" s="69"/>
      <c r="D9" s="57"/>
      <c r="E9" s="24" t="s">
        <v>12</v>
      </c>
      <c r="F9" s="20">
        <v>10</v>
      </c>
      <c r="K9" s="3"/>
    </row>
    <row r="10" spans="2:11" ht="15.5" customHeight="1" x14ac:dyDescent="0.2">
      <c r="B10" s="61"/>
      <c r="C10" s="70"/>
      <c r="D10" s="58"/>
      <c r="E10" s="26" t="s">
        <v>13</v>
      </c>
      <c r="F10" s="18">
        <v>10</v>
      </c>
    </row>
    <row r="11" spans="2:11" ht="33" thickBot="1" x14ac:dyDescent="0.25">
      <c r="B11" s="65" t="s">
        <v>14</v>
      </c>
      <c r="C11" s="71">
        <f>SUM(F11:F13)</f>
        <v>70</v>
      </c>
      <c r="D11" s="62" t="s">
        <v>15</v>
      </c>
      <c r="E11" s="27" t="s">
        <v>16</v>
      </c>
      <c r="F11" s="21">
        <v>40</v>
      </c>
    </row>
    <row r="12" spans="2:11" ht="17" thickBot="1" x14ac:dyDescent="0.25">
      <c r="B12" s="66"/>
      <c r="C12" s="72"/>
      <c r="D12" s="63"/>
      <c r="E12" s="28" t="s">
        <v>17</v>
      </c>
      <c r="F12" s="22">
        <v>15</v>
      </c>
    </row>
    <row r="13" spans="2:11" ht="16" x14ac:dyDescent="0.2">
      <c r="B13" s="67"/>
      <c r="C13" s="73"/>
      <c r="D13" s="64"/>
      <c r="E13" s="29" t="s">
        <v>18</v>
      </c>
      <c r="F13" s="19">
        <v>15</v>
      </c>
    </row>
    <row r="14" spans="2:11" x14ac:dyDescent="0.2">
      <c r="D14" s="5"/>
    </row>
    <row r="15" spans="2:11" x14ac:dyDescent="0.2">
      <c r="B15" s="51" t="s">
        <v>19</v>
      </c>
      <c r="C15" s="52"/>
      <c r="D15" s="52"/>
      <c r="E15" s="52"/>
      <c r="F15" s="50" t="s">
        <v>20</v>
      </c>
    </row>
    <row r="17" spans="2:6" ht="16" x14ac:dyDescent="0.2">
      <c r="B17" s="32" t="s">
        <v>21</v>
      </c>
      <c r="C17" s="32"/>
      <c r="D17" s="32" t="s">
        <v>22</v>
      </c>
      <c r="E17" s="42">
        <f>10*C5+C11+5*10</f>
        <v>970</v>
      </c>
      <c r="F17" s="42">
        <v>1500</v>
      </c>
    </row>
    <row r="18" spans="2:6" x14ac:dyDescent="0.2">
      <c r="B18" s="30" t="s">
        <v>23</v>
      </c>
      <c r="C18" s="30"/>
      <c r="D18" s="30" t="s">
        <v>24</v>
      </c>
      <c r="E18" s="43">
        <f>C5*15+C11+10*10</f>
        <v>1445</v>
      </c>
      <c r="F18" s="43">
        <v>2500</v>
      </c>
    </row>
    <row r="19" spans="2:6" x14ac:dyDescent="0.2">
      <c r="B19" s="31" t="s">
        <v>25</v>
      </c>
      <c r="C19" s="31"/>
      <c r="D19" s="33" t="s">
        <v>26</v>
      </c>
      <c r="E19" s="42">
        <f>C5*20 +C11+12*10</f>
        <v>1890</v>
      </c>
      <c r="F19" s="42">
        <v>3500</v>
      </c>
    </row>
  </sheetData>
  <mergeCells count="9">
    <mergeCell ref="B15:E15"/>
    <mergeCell ref="B2:F2"/>
    <mergeCell ref="E3:F3"/>
    <mergeCell ref="D5:D10"/>
    <mergeCell ref="B5:B10"/>
    <mergeCell ref="D11:D13"/>
    <mergeCell ref="B11:B13"/>
    <mergeCell ref="C5:C10"/>
    <mergeCell ref="C11:C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EE310-1261-4F50-A365-3357DAAC8B2C}">
  <dimension ref="A2:AF44"/>
  <sheetViews>
    <sheetView workbookViewId="0">
      <selection activeCell="A13" sqref="A13:A14"/>
    </sheetView>
  </sheetViews>
  <sheetFormatPr baseColWidth="10" defaultColWidth="8.83203125" defaultRowHeight="15" x14ac:dyDescent="0.2"/>
  <cols>
    <col min="1" max="1" width="16.83203125" customWidth="1"/>
    <col min="2" max="2" width="19.83203125" customWidth="1"/>
    <col min="5" max="5" width="10.1640625" bestFit="1" customWidth="1"/>
    <col min="9" max="9" width="9.83203125" bestFit="1" customWidth="1"/>
  </cols>
  <sheetData>
    <row r="2" spans="1:32" x14ac:dyDescent="0.2">
      <c r="A2" t="s">
        <v>27</v>
      </c>
    </row>
    <row r="3" spans="1:32" s="1" customFormat="1" x14ac:dyDescent="0.2">
      <c r="B3" s="10" t="s">
        <v>28</v>
      </c>
      <c r="D3" s="9">
        <v>44927</v>
      </c>
      <c r="E3" s="9">
        <v>44958</v>
      </c>
      <c r="F3" s="9">
        <v>44986</v>
      </c>
      <c r="G3" s="9">
        <v>45017</v>
      </c>
      <c r="H3" s="9">
        <v>45047</v>
      </c>
      <c r="I3" s="9">
        <v>45078</v>
      </c>
      <c r="J3" s="9">
        <v>45108</v>
      </c>
      <c r="K3" s="9">
        <v>45139</v>
      </c>
      <c r="L3" s="9">
        <v>45170</v>
      </c>
      <c r="M3" s="9">
        <v>45200</v>
      </c>
      <c r="N3" s="9">
        <v>45231</v>
      </c>
      <c r="O3" s="9">
        <v>45261</v>
      </c>
      <c r="P3" s="9">
        <v>45292</v>
      </c>
      <c r="Q3" s="9">
        <v>45323</v>
      </c>
      <c r="R3" s="9">
        <v>45352</v>
      </c>
      <c r="S3" s="9">
        <v>45383</v>
      </c>
      <c r="T3" s="9">
        <v>45413</v>
      </c>
      <c r="U3" s="9">
        <v>45444</v>
      </c>
      <c r="V3" s="9">
        <v>45474</v>
      </c>
      <c r="W3" s="9">
        <v>45505</v>
      </c>
      <c r="X3" s="9">
        <v>45536</v>
      </c>
      <c r="Y3" s="9">
        <v>45566</v>
      </c>
      <c r="Z3" s="9">
        <v>45597</v>
      </c>
      <c r="AA3" s="9">
        <v>45627</v>
      </c>
      <c r="AB3" s="1">
        <v>2025</v>
      </c>
      <c r="AC3" s="1">
        <v>2026</v>
      </c>
      <c r="AD3" s="1">
        <v>2027</v>
      </c>
      <c r="AE3" s="1">
        <v>2028</v>
      </c>
      <c r="AF3" s="1">
        <v>2029</v>
      </c>
    </row>
    <row r="5" spans="1:32" x14ac:dyDescent="0.2">
      <c r="A5" t="s">
        <v>29</v>
      </c>
      <c r="B5" s="7" t="s">
        <v>30</v>
      </c>
      <c r="D5">
        <v>1500</v>
      </c>
      <c r="E5">
        <v>1500</v>
      </c>
      <c r="F5">
        <v>1500</v>
      </c>
      <c r="G5">
        <v>1500</v>
      </c>
      <c r="H5">
        <v>1500</v>
      </c>
      <c r="I5">
        <v>1500</v>
      </c>
      <c r="J5">
        <v>1500</v>
      </c>
      <c r="K5">
        <v>1500</v>
      </c>
      <c r="L5">
        <v>1500</v>
      </c>
      <c r="M5">
        <v>1500</v>
      </c>
      <c r="N5">
        <v>1500</v>
      </c>
      <c r="O5">
        <v>1500</v>
      </c>
      <c r="P5">
        <v>1500</v>
      </c>
      <c r="Q5">
        <v>1500</v>
      </c>
      <c r="R5">
        <v>1500</v>
      </c>
      <c r="S5">
        <v>1500</v>
      </c>
      <c r="T5">
        <v>1500</v>
      </c>
      <c r="U5">
        <v>1500</v>
      </c>
      <c r="V5">
        <v>1500</v>
      </c>
      <c r="W5">
        <v>1500</v>
      </c>
      <c r="X5">
        <v>1500</v>
      </c>
      <c r="Y5">
        <v>1500</v>
      </c>
      <c r="Z5">
        <v>1500</v>
      </c>
      <c r="AA5">
        <v>1500</v>
      </c>
      <c r="AB5">
        <v>1500</v>
      </c>
      <c r="AC5">
        <v>1500</v>
      </c>
      <c r="AD5">
        <v>1500</v>
      </c>
      <c r="AE5">
        <v>1500</v>
      </c>
      <c r="AF5">
        <v>1500</v>
      </c>
    </row>
    <row r="6" spans="1:32" x14ac:dyDescent="0.2">
      <c r="A6" t="s">
        <v>31</v>
      </c>
      <c r="B6" s="7" t="s">
        <v>32</v>
      </c>
      <c r="D6">
        <v>3</v>
      </c>
      <c r="E6">
        <v>0</v>
      </c>
      <c r="F6">
        <v>1</v>
      </c>
      <c r="G6">
        <v>0</v>
      </c>
      <c r="H6">
        <v>1</v>
      </c>
      <c r="J6">
        <v>1</v>
      </c>
      <c r="K6">
        <v>0</v>
      </c>
      <c r="L6">
        <v>2</v>
      </c>
      <c r="M6">
        <v>0</v>
      </c>
      <c r="N6">
        <v>1</v>
      </c>
      <c r="O6">
        <v>0</v>
      </c>
      <c r="P6">
        <v>1</v>
      </c>
      <c r="Q6">
        <v>0</v>
      </c>
      <c r="R6">
        <v>0</v>
      </c>
      <c r="S6">
        <v>1</v>
      </c>
      <c r="T6">
        <v>0</v>
      </c>
      <c r="U6">
        <v>0</v>
      </c>
      <c r="V6">
        <v>2</v>
      </c>
      <c r="W6">
        <v>0</v>
      </c>
      <c r="X6">
        <v>1</v>
      </c>
      <c r="Y6">
        <v>0</v>
      </c>
      <c r="Z6">
        <v>0</v>
      </c>
      <c r="AA6">
        <v>1</v>
      </c>
      <c r="AB6">
        <f>ROUND((SUM(P6:AA6)*1.25), 0)</f>
        <v>8</v>
      </c>
      <c r="AC6">
        <f>AB6*1.5</f>
        <v>12</v>
      </c>
      <c r="AD6">
        <f t="shared" ref="AD6:AF6" si="0">AC6*1.5</f>
        <v>18</v>
      </c>
      <c r="AE6">
        <f t="shared" si="0"/>
        <v>27</v>
      </c>
      <c r="AF6">
        <f t="shared" si="0"/>
        <v>40.5</v>
      </c>
    </row>
    <row r="7" spans="1:32" x14ac:dyDescent="0.2">
      <c r="B7" s="7" t="s">
        <v>33</v>
      </c>
      <c r="D7">
        <f>D5*D6</f>
        <v>4500</v>
      </c>
      <c r="E7">
        <f>E5*E6+SUM($D$6:E6)*120</f>
        <v>360</v>
      </c>
      <c r="F7">
        <f>F5*F6+SUM($D$6:F6)*120</f>
        <v>1980</v>
      </c>
      <c r="G7">
        <f>G5*G6+SUM($D$6:G6)*120</f>
        <v>480</v>
      </c>
      <c r="H7">
        <f>H5*H6+SUM($D$6:H6)*120</f>
        <v>2100</v>
      </c>
      <c r="I7">
        <f>I5*I6+SUM($D$6:I6)*120</f>
        <v>600</v>
      </c>
      <c r="J7">
        <f>J5*J6+SUM($D$6:J6)*120</f>
        <v>2220</v>
      </c>
      <c r="K7">
        <f>K5*K6+SUM($D$6:K6)*120</f>
        <v>720</v>
      </c>
      <c r="L7">
        <f>L5*L6+SUM($D$6:L6)*120</f>
        <v>3960</v>
      </c>
      <c r="M7">
        <f>M5*M6+SUM($D$6:M6)*120</f>
        <v>960</v>
      </c>
      <c r="N7">
        <f>N5*N6+SUM($D$6:N6)*120</f>
        <v>2580</v>
      </c>
      <c r="O7">
        <f>O5*O6+SUM($D$6:O6)*120</f>
        <v>1080</v>
      </c>
      <c r="P7">
        <f>P5*P6+SUM($D$6:P6)*120</f>
        <v>2700</v>
      </c>
      <c r="Q7">
        <f>Q5*Q6+SUM($D$6:Q6)*120</f>
        <v>1200</v>
      </c>
      <c r="R7">
        <f>R5*R6+SUM($D$6:R6)*120</f>
        <v>1200</v>
      </c>
      <c r="S7">
        <f>S5*S6+SUM($D$6:S6)*120</f>
        <v>2820</v>
      </c>
      <c r="T7">
        <f>T5*T6+SUM($D$6:T6)*120</f>
        <v>1320</v>
      </c>
      <c r="U7">
        <f>U5*U6+SUM($D$6:U6)*120</f>
        <v>1320</v>
      </c>
      <c r="V7">
        <f>V5*V6+SUM($D$6:V6)*120</f>
        <v>4560</v>
      </c>
      <c r="W7">
        <f>W5*W6+SUM($D$6:W6)*120</f>
        <v>1560</v>
      </c>
      <c r="X7">
        <f>X5*X6+SUM($D$6:X6)*120</f>
        <v>3180</v>
      </c>
      <c r="Y7">
        <f>Y5*Y6+SUM($D$6:Y6)*120</f>
        <v>1680</v>
      </c>
      <c r="Z7">
        <f>Z5*Z6+SUM($D$6:Z6)*120</f>
        <v>1680</v>
      </c>
      <c r="AA7">
        <f>AA5*AA6+SUM($D$6:AA6)*120</f>
        <v>3300</v>
      </c>
      <c r="AB7">
        <f>AB5*AB6</f>
        <v>12000</v>
      </c>
      <c r="AC7">
        <f t="shared" ref="AC7:AF7" si="1">AC5*AC6</f>
        <v>18000</v>
      </c>
      <c r="AD7">
        <f t="shared" si="1"/>
        <v>27000</v>
      </c>
      <c r="AE7">
        <f t="shared" si="1"/>
        <v>40500</v>
      </c>
      <c r="AF7">
        <f t="shared" si="1"/>
        <v>60750</v>
      </c>
    </row>
    <row r="8" spans="1:32" x14ac:dyDescent="0.2">
      <c r="B8" s="8"/>
      <c r="C8" s="6"/>
      <c r="D8" s="6"/>
      <c r="E8" s="6"/>
      <c r="F8" s="6"/>
      <c r="G8" s="6"/>
      <c r="H8" s="6"/>
      <c r="I8" s="6"/>
      <c r="J8" s="6"/>
      <c r="K8" s="6"/>
      <c r="L8" s="6"/>
      <c r="M8" s="6"/>
      <c r="N8" s="6"/>
      <c r="O8" s="6"/>
      <c r="P8" s="6"/>
      <c r="Q8" s="6"/>
      <c r="R8" s="6"/>
      <c r="S8" s="6"/>
      <c r="T8" s="6"/>
      <c r="U8" s="6"/>
      <c r="V8" s="6"/>
      <c r="W8" s="6"/>
      <c r="X8" s="6"/>
      <c r="Y8" s="6"/>
      <c r="Z8" s="6"/>
      <c r="AA8" s="6"/>
    </row>
    <row r="9" spans="1:32" x14ac:dyDescent="0.2">
      <c r="A9" t="s">
        <v>29</v>
      </c>
      <c r="B9" s="7" t="s">
        <v>34</v>
      </c>
      <c r="D9">
        <v>2500</v>
      </c>
      <c r="E9">
        <v>2500</v>
      </c>
      <c r="F9">
        <v>2500</v>
      </c>
      <c r="G9">
        <v>2500</v>
      </c>
      <c r="H9">
        <v>2500</v>
      </c>
      <c r="I9">
        <v>2500</v>
      </c>
      <c r="J9">
        <v>2500</v>
      </c>
      <c r="K9">
        <v>2500</v>
      </c>
      <c r="L9">
        <v>2500</v>
      </c>
      <c r="M9">
        <v>2500</v>
      </c>
      <c r="N9">
        <v>2500</v>
      </c>
      <c r="O9">
        <v>2500</v>
      </c>
      <c r="P9">
        <v>2500</v>
      </c>
      <c r="Q9">
        <v>2500</v>
      </c>
      <c r="R9">
        <v>2500</v>
      </c>
      <c r="S9">
        <v>2500</v>
      </c>
      <c r="T9">
        <v>2500</v>
      </c>
      <c r="U9">
        <v>2500</v>
      </c>
      <c r="V9">
        <v>2500</v>
      </c>
      <c r="W9">
        <v>2500</v>
      </c>
      <c r="X9">
        <v>2500</v>
      </c>
      <c r="Y9">
        <v>2500</v>
      </c>
      <c r="Z9">
        <v>2500</v>
      </c>
      <c r="AA9">
        <v>2500</v>
      </c>
      <c r="AB9">
        <v>2500</v>
      </c>
      <c r="AC9">
        <v>2500</v>
      </c>
      <c r="AD9">
        <v>2500</v>
      </c>
      <c r="AE9">
        <v>2500</v>
      </c>
      <c r="AF9">
        <v>2500</v>
      </c>
    </row>
    <row r="10" spans="1:32" x14ac:dyDescent="0.2">
      <c r="A10" t="s">
        <v>31</v>
      </c>
      <c r="B10" s="7" t="s">
        <v>32</v>
      </c>
      <c r="D10">
        <v>2</v>
      </c>
      <c r="E10">
        <v>0</v>
      </c>
      <c r="F10">
        <v>1</v>
      </c>
      <c r="G10">
        <v>1</v>
      </c>
      <c r="H10">
        <v>0</v>
      </c>
      <c r="I10">
        <v>1</v>
      </c>
      <c r="J10">
        <v>0</v>
      </c>
      <c r="K10">
        <v>0</v>
      </c>
      <c r="L10">
        <v>1</v>
      </c>
      <c r="M10">
        <v>0</v>
      </c>
      <c r="N10">
        <v>1</v>
      </c>
      <c r="O10">
        <v>0</v>
      </c>
      <c r="P10">
        <v>2</v>
      </c>
      <c r="Q10">
        <v>0</v>
      </c>
      <c r="R10">
        <v>1</v>
      </c>
      <c r="S10">
        <v>0</v>
      </c>
      <c r="T10">
        <v>1</v>
      </c>
      <c r="U10">
        <v>0</v>
      </c>
      <c r="V10">
        <v>0</v>
      </c>
      <c r="W10">
        <v>1</v>
      </c>
      <c r="X10">
        <v>0</v>
      </c>
      <c r="Y10">
        <v>2</v>
      </c>
      <c r="Z10">
        <v>0</v>
      </c>
      <c r="AA10">
        <v>1</v>
      </c>
      <c r="AB10">
        <f>ROUND((SUM(P10:AA10)*1.25), 0)</f>
        <v>10</v>
      </c>
      <c r="AC10">
        <f>AB10*1.5</f>
        <v>15</v>
      </c>
      <c r="AD10">
        <f t="shared" ref="AD10:AF10" si="2">AC10*1.5</f>
        <v>22.5</v>
      </c>
      <c r="AE10">
        <f t="shared" si="2"/>
        <v>33.75</v>
      </c>
      <c r="AF10">
        <f t="shared" si="2"/>
        <v>50.625</v>
      </c>
    </row>
    <row r="11" spans="1:32" x14ac:dyDescent="0.2">
      <c r="B11" s="7" t="s">
        <v>33</v>
      </c>
      <c r="D11">
        <f>D9*D10</f>
        <v>5000</v>
      </c>
      <c r="E11">
        <f>E9*E10+SUM($D$10:E10)*170</f>
        <v>340</v>
      </c>
      <c r="F11">
        <f>F9*F10+SUM($D$10:F10)*170</f>
        <v>3010</v>
      </c>
      <c r="G11">
        <f>G9*G10+SUM($D$10:G10)*170</f>
        <v>3180</v>
      </c>
      <c r="H11">
        <f>H9*H10+SUM($D$10:H10)*170</f>
        <v>680</v>
      </c>
      <c r="I11">
        <f>I9*I10+SUM($D$10:I10)*170</f>
        <v>3350</v>
      </c>
      <c r="J11">
        <f>J9*J10+SUM($D$10:J10)*170</f>
        <v>850</v>
      </c>
      <c r="K11">
        <f>K9*K10+SUM($D$10:K10)*170</f>
        <v>850</v>
      </c>
      <c r="L11">
        <f>L9*L10+SUM($D$10:L10)*170</f>
        <v>3520</v>
      </c>
      <c r="M11">
        <f>M9*M10+SUM($D$10:M10)*170</f>
        <v>1020</v>
      </c>
      <c r="N11">
        <f>N9*N10+SUM($D$10:N10)*170</f>
        <v>3690</v>
      </c>
      <c r="O11">
        <f>O9*O10+SUM($D$10:O10)*170</f>
        <v>1190</v>
      </c>
      <c r="P11">
        <f>P9*P10+SUM($D$10:P10)*170</f>
        <v>6530</v>
      </c>
      <c r="Q11">
        <f>Q9*Q10+SUM($D$10:Q10)*170</f>
        <v>1530</v>
      </c>
      <c r="R11">
        <f>R9*R10+SUM($D$10:R10)*170</f>
        <v>4200</v>
      </c>
      <c r="S11">
        <f>S9*S10+SUM($D$10:S10)*170</f>
        <v>1700</v>
      </c>
      <c r="T11">
        <f>T9*T10+SUM($D$10:T10)*170</f>
        <v>4370</v>
      </c>
      <c r="U11">
        <f>U9*U10+SUM($D$10:U10)*170</f>
        <v>1870</v>
      </c>
      <c r="V11">
        <f>V9*V10+SUM($D$10:V10)*170</f>
        <v>1870</v>
      </c>
      <c r="W11">
        <f>W9*W10+SUM($D$10:W10)*170</f>
        <v>4540</v>
      </c>
      <c r="X11">
        <f>X9*X10+SUM($D$10:X10)*170</f>
        <v>2040</v>
      </c>
      <c r="Y11">
        <f>Y9*Y10+SUM($D$10:Y10)*170</f>
        <v>7380</v>
      </c>
      <c r="Z11">
        <f>Z9*Z10+SUM($D$10:Z10)*170</f>
        <v>2380</v>
      </c>
      <c r="AA11">
        <f>AA9*AA10+SUM($D$10:AA10)*170</f>
        <v>5050</v>
      </c>
      <c r="AB11">
        <f>AB10*AB9</f>
        <v>25000</v>
      </c>
      <c r="AC11">
        <f t="shared" ref="AC11:AF11" si="3">AC10*AC9</f>
        <v>37500</v>
      </c>
      <c r="AD11">
        <f t="shared" si="3"/>
        <v>56250</v>
      </c>
      <c r="AE11">
        <f t="shared" si="3"/>
        <v>84375</v>
      </c>
      <c r="AF11">
        <f t="shared" si="3"/>
        <v>126562.5</v>
      </c>
    </row>
    <row r="12" spans="1:32" x14ac:dyDescent="0.2">
      <c r="B12" s="8"/>
      <c r="C12" s="6"/>
      <c r="D12" s="6"/>
      <c r="E12" s="6"/>
      <c r="F12" s="6"/>
      <c r="G12" s="6"/>
      <c r="H12" s="6"/>
      <c r="I12" s="6"/>
      <c r="J12" s="6"/>
      <c r="K12" s="6"/>
      <c r="L12" s="6"/>
      <c r="M12" s="6"/>
      <c r="N12" s="6"/>
      <c r="O12" s="6"/>
      <c r="P12" s="6"/>
      <c r="Q12" s="6"/>
      <c r="R12" s="6"/>
      <c r="S12" s="6"/>
      <c r="T12" s="6"/>
      <c r="U12" s="6"/>
      <c r="V12" s="6"/>
      <c r="W12" s="6"/>
      <c r="X12" s="6"/>
      <c r="Y12" s="6"/>
      <c r="Z12" s="6"/>
      <c r="AA12" s="6"/>
    </row>
    <row r="13" spans="1:32" x14ac:dyDescent="0.2">
      <c r="A13" t="s">
        <v>29</v>
      </c>
      <c r="B13" s="7" t="s">
        <v>35</v>
      </c>
      <c r="D13">
        <v>3500</v>
      </c>
      <c r="E13">
        <v>3500</v>
      </c>
      <c r="F13">
        <v>3500</v>
      </c>
      <c r="G13">
        <v>3500</v>
      </c>
      <c r="H13">
        <v>3500</v>
      </c>
      <c r="I13">
        <v>3500</v>
      </c>
      <c r="J13">
        <v>3500</v>
      </c>
      <c r="K13">
        <v>3500</v>
      </c>
      <c r="L13">
        <v>3500</v>
      </c>
      <c r="M13">
        <v>3500</v>
      </c>
      <c r="N13">
        <v>3500</v>
      </c>
      <c r="O13">
        <v>3500</v>
      </c>
      <c r="P13">
        <v>3500</v>
      </c>
      <c r="Q13">
        <v>3500</v>
      </c>
      <c r="R13">
        <v>3500</v>
      </c>
      <c r="S13">
        <v>3500</v>
      </c>
      <c r="T13">
        <v>3500</v>
      </c>
      <c r="U13">
        <v>3500</v>
      </c>
      <c r="V13">
        <v>3500</v>
      </c>
      <c r="W13">
        <v>3500</v>
      </c>
      <c r="X13">
        <v>3500</v>
      </c>
      <c r="Y13">
        <v>3500</v>
      </c>
      <c r="Z13">
        <v>3500</v>
      </c>
      <c r="AA13">
        <v>3500</v>
      </c>
      <c r="AB13">
        <v>3500</v>
      </c>
      <c r="AC13">
        <v>3500</v>
      </c>
      <c r="AD13">
        <v>3500</v>
      </c>
      <c r="AE13">
        <v>3500</v>
      </c>
      <c r="AF13">
        <v>3500</v>
      </c>
    </row>
    <row r="14" spans="1:32" x14ac:dyDescent="0.2">
      <c r="A14" t="s">
        <v>31</v>
      </c>
      <c r="B14" s="7" t="s">
        <v>32</v>
      </c>
      <c r="D14">
        <v>1</v>
      </c>
      <c r="E14">
        <v>0</v>
      </c>
      <c r="F14">
        <v>1</v>
      </c>
      <c r="G14">
        <v>0</v>
      </c>
      <c r="H14">
        <v>2</v>
      </c>
      <c r="I14">
        <v>0</v>
      </c>
      <c r="J14">
        <v>1</v>
      </c>
      <c r="K14">
        <v>0</v>
      </c>
      <c r="L14">
        <v>1</v>
      </c>
      <c r="M14">
        <v>0</v>
      </c>
      <c r="N14">
        <v>0</v>
      </c>
      <c r="O14">
        <v>0</v>
      </c>
      <c r="P14">
        <v>1</v>
      </c>
      <c r="Q14">
        <v>0</v>
      </c>
      <c r="R14">
        <v>1</v>
      </c>
      <c r="S14">
        <v>0</v>
      </c>
      <c r="T14">
        <v>1</v>
      </c>
      <c r="U14">
        <v>0</v>
      </c>
      <c r="V14">
        <v>2</v>
      </c>
      <c r="W14">
        <v>0</v>
      </c>
      <c r="X14">
        <v>1</v>
      </c>
      <c r="Y14">
        <v>0</v>
      </c>
      <c r="Z14">
        <v>0</v>
      </c>
      <c r="AA14">
        <v>1</v>
      </c>
      <c r="AB14">
        <f>ROUND((SUM(P14:AA14)*1.25), 0)</f>
        <v>9</v>
      </c>
      <c r="AC14">
        <f>AB14*1.5</f>
        <v>13.5</v>
      </c>
      <c r="AD14">
        <f t="shared" ref="AD14:AF14" si="4">AC14*1.5</f>
        <v>20.25</v>
      </c>
      <c r="AE14">
        <f t="shared" si="4"/>
        <v>30.375</v>
      </c>
      <c r="AF14">
        <f t="shared" si="4"/>
        <v>45.5625</v>
      </c>
    </row>
    <row r="15" spans="1:32" x14ac:dyDescent="0.2">
      <c r="B15" s="7" t="s">
        <v>33</v>
      </c>
      <c r="D15">
        <f>D13*D14</f>
        <v>3500</v>
      </c>
      <c r="E15">
        <f>E13*E14+SUM($D$14:E14)*220</f>
        <v>220</v>
      </c>
      <c r="F15">
        <f>F13*F14+SUM($D$14:F14)*220</f>
        <v>3940</v>
      </c>
      <c r="G15">
        <f>G13*G14+SUM($D$14:G14)*220</f>
        <v>440</v>
      </c>
      <c r="H15">
        <f>H13*H14+SUM($D$14:H14)*220</f>
        <v>7880</v>
      </c>
      <c r="I15">
        <f>I13*I14+SUM($D$14:I14)*220</f>
        <v>880</v>
      </c>
      <c r="J15">
        <f>J13*J14+SUM($D$14:J14)*220</f>
        <v>4600</v>
      </c>
      <c r="K15">
        <f>K13*K14+SUM($D$14:K14)*220</f>
        <v>1100</v>
      </c>
      <c r="L15">
        <f>L13*L14+SUM($D$14:L14)*220</f>
        <v>4820</v>
      </c>
      <c r="M15">
        <f>M13*M14+SUM($D$14:M14)*220</f>
        <v>1320</v>
      </c>
      <c r="N15">
        <f>N13*N14+SUM($D$14:N14)*220</f>
        <v>1320</v>
      </c>
      <c r="O15">
        <f>O13*O14+SUM($D$14:O14)*220</f>
        <v>1320</v>
      </c>
      <c r="P15">
        <f>P13*P14+SUM($D$14:P14)*220</f>
        <v>5040</v>
      </c>
      <c r="Q15">
        <f>Q13*Q14+SUM($D$14:Q14)*220</f>
        <v>1540</v>
      </c>
      <c r="R15">
        <f>R13*R14+SUM($D$14:R14)*220</f>
        <v>5260</v>
      </c>
      <c r="S15">
        <f>S13*S14+SUM($D$14:S14)*220</f>
        <v>1760</v>
      </c>
      <c r="T15">
        <f>T13*T14+SUM($D$14:T14)*220</f>
        <v>5480</v>
      </c>
      <c r="U15">
        <f>U13*U14+SUM($D$14:U14)*220</f>
        <v>1980</v>
      </c>
      <c r="V15">
        <f>V13*V14+SUM($D$14:V14)*220</f>
        <v>9420</v>
      </c>
      <c r="W15">
        <f>W13*W14+SUM($D$14:W14)*220</f>
        <v>2420</v>
      </c>
      <c r="X15">
        <f>X13*X14+SUM($D$14:X14)*220</f>
        <v>6140</v>
      </c>
      <c r="Y15">
        <f>Y13*Y14+SUM($D$14:Y14)*220</f>
        <v>2640</v>
      </c>
      <c r="Z15">
        <f>Z13*Z14+SUM($D$14:Z14)*220</f>
        <v>2640</v>
      </c>
      <c r="AA15">
        <f>AA13*AA14+SUM($D$14:AA14)*220</f>
        <v>6360</v>
      </c>
      <c r="AB15">
        <f>AB14*AB13</f>
        <v>31500</v>
      </c>
      <c r="AC15">
        <f t="shared" ref="AC15:AF15" si="5">AC14*AC13</f>
        <v>47250</v>
      </c>
      <c r="AD15">
        <f t="shared" si="5"/>
        <v>70875</v>
      </c>
      <c r="AE15">
        <f t="shared" si="5"/>
        <v>106312.5</v>
      </c>
      <c r="AF15">
        <f t="shared" si="5"/>
        <v>159468.75</v>
      </c>
    </row>
    <row r="16" spans="1:32" x14ac:dyDescent="0.2">
      <c r="B16" s="8"/>
      <c r="C16" s="6"/>
      <c r="D16" s="6"/>
      <c r="E16" s="6"/>
      <c r="F16" s="6"/>
      <c r="G16" s="6"/>
      <c r="H16" s="6"/>
      <c r="I16" s="6"/>
      <c r="J16" s="6"/>
      <c r="K16" s="6"/>
      <c r="L16" s="6"/>
      <c r="M16" s="6"/>
      <c r="N16" s="6"/>
      <c r="O16" s="6"/>
      <c r="P16" s="6"/>
      <c r="Q16" s="6"/>
      <c r="R16" s="6"/>
      <c r="S16" s="6"/>
      <c r="T16" s="6"/>
      <c r="U16" s="6"/>
      <c r="V16" s="6"/>
      <c r="W16" s="6"/>
      <c r="X16" s="6"/>
      <c r="Y16" s="6"/>
      <c r="Z16" s="6"/>
      <c r="AA16" s="6"/>
    </row>
    <row r="19" spans="1:32" x14ac:dyDescent="0.2">
      <c r="A19" t="s">
        <v>36</v>
      </c>
      <c r="B19" s="7" t="s">
        <v>37</v>
      </c>
      <c r="D19">
        <v>85</v>
      </c>
      <c r="E19">
        <v>85</v>
      </c>
      <c r="F19">
        <v>85</v>
      </c>
      <c r="G19">
        <v>85</v>
      </c>
      <c r="H19">
        <v>85</v>
      </c>
      <c r="I19">
        <v>85</v>
      </c>
      <c r="J19">
        <v>85</v>
      </c>
      <c r="K19">
        <v>85</v>
      </c>
      <c r="L19">
        <v>85</v>
      </c>
      <c r="M19">
        <v>85</v>
      </c>
      <c r="N19">
        <v>85</v>
      </c>
      <c r="O19">
        <v>85</v>
      </c>
      <c r="P19">
        <v>85</v>
      </c>
      <c r="Q19">
        <v>85</v>
      </c>
      <c r="R19">
        <v>85</v>
      </c>
      <c r="S19">
        <v>85</v>
      </c>
      <c r="T19">
        <v>85</v>
      </c>
      <c r="U19">
        <v>85</v>
      </c>
      <c r="V19">
        <v>85</v>
      </c>
      <c r="W19">
        <v>85</v>
      </c>
      <c r="X19">
        <v>85</v>
      </c>
      <c r="Y19">
        <v>85</v>
      </c>
      <c r="Z19">
        <v>85</v>
      </c>
      <c r="AA19">
        <v>85</v>
      </c>
      <c r="AB19">
        <v>85</v>
      </c>
      <c r="AC19">
        <v>85</v>
      </c>
      <c r="AD19">
        <v>85</v>
      </c>
      <c r="AE19">
        <v>85</v>
      </c>
      <c r="AF19">
        <v>85</v>
      </c>
    </row>
    <row r="20" spans="1:32" x14ac:dyDescent="0.2">
      <c r="B20" s="7"/>
      <c r="D20">
        <v>0</v>
      </c>
      <c r="E20">
        <v>3</v>
      </c>
      <c r="F20">
        <v>0</v>
      </c>
      <c r="G20">
        <v>2</v>
      </c>
      <c r="H20">
        <v>2</v>
      </c>
      <c r="I20">
        <v>0</v>
      </c>
      <c r="J20">
        <v>3</v>
      </c>
      <c r="K20">
        <v>0</v>
      </c>
      <c r="L20">
        <v>0</v>
      </c>
      <c r="M20">
        <v>2</v>
      </c>
      <c r="N20">
        <v>10</v>
      </c>
      <c r="O20">
        <v>0</v>
      </c>
      <c r="P20">
        <v>0</v>
      </c>
      <c r="R20">
        <v>0</v>
      </c>
      <c r="S20">
        <v>0</v>
      </c>
      <c r="T20">
        <v>10</v>
      </c>
      <c r="U20">
        <v>0</v>
      </c>
      <c r="V20">
        <v>2</v>
      </c>
      <c r="W20">
        <v>0</v>
      </c>
      <c r="X20">
        <v>0</v>
      </c>
      <c r="Y20">
        <v>20</v>
      </c>
      <c r="Z20">
        <v>0</v>
      </c>
      <c r="AA20">
        <v>4</v>
      </c>
      <c r="AB20">
        <f>ROUND((SUM(P20:AA20)*1.25), 0)</f>
        <v>45</v>
      </c>
      <c r="AC20">
        <f>AB20*1.5</f>
        <v>67.5</v>
      </c>
      <c r="AD20">
        <f t="shared" ref="AD20:AF20" si="6">AC20*1.5</f>
        <v>101.25</v>
      </c>
      <c r="AE20">
        <f t="shared" si="6"/>
        <v>151.875</v>
      </c>
      <c r="AF20">
        <f t="shared" si="6"/>
        <v>227.8125</v>
      </c>
    </row>
    <row r="21" spans="1:32" x14ac:dyDescent="0.2">
      <c r="B21" s="7"/>
      <c r="D21">
        <f>D19*D20</f>
        <v>0</v>
      </c>
      <c r="E21">
        <f>E19*E20+10*SUM($D$20:E20)</f>
        <v>285</v>
      </c>
      <c r="F21">
        <f>F19*F20+10*SUM($D$20:F20)</f>
        <v>30</v>
      </c>
      <c r="G21">
        <f>G19*G20+10*SUM($D$20:G20)</f>
        <v>220</v>
      </c>
      <c r="H21">
        <f>H19*H20+10*SUM($D$20:H20)</f>
        <v>240</v>
      </c>
      <c r="I21">
        <f>I19*I20+10*SUM($D$20:I20)</f>
        <v>70</v>
      </c>
      <c r="J21">
        <f>J19*J20+10*SUM($D$20:J20)</f>
        <v>355</v>
      </c>
      <c r="K21">
        <f>K19*K20+10*SUM($D$20:K20)</f>
        <v>100</v>
      </c>
      <c r="L21">
        <f>L19*L20+10*SUM($D$20:L20)</f>
        <v>100</v>
      </c>
      <c r="M21">
        <f>M19*M20+10*SUM($D$20:M20)</f>
        <v>290</v>
      </c>
      <c r="N21">
        <f>N19*N20+10*SUM($D$20:N20)</f>
        <v>1070</v>
      </c>
      <c r="O21">
        <f>O19*O20+10*SUM($D$20:O20)</f>
        <v>220</v>
      </c>
      <c r="P21">
        <f>P19*P20+10*SUM($D$20:P20)</f>
        <v>220</v>
      </c>
      <c r="Q21">
        <f>Q19*Q20+10*SUM($D$20:Q20)</f>
        <v>220</v>
      </c>
      <c r="R21">
        <f>R19*R20+10*SUM($D$20:R20)</f>
        <v>220</v>
      </c>
      <c r="S21">
        <f>S19*S20+10*SUM($D$20:S20)</f>
        <v>220</v>
      </c>
      <c r="T21">
        <f>T19*T20+10*SUM($D$20:T20)</f>
        <v>1170</v>
      </c>
      <c r="U21">
        <f>U19*U20+10*SUM($D$20:U20)</f>
        <v>320</v>
      </c>
      <c r="V21">
        <f>V19*V20+10*SUM($D$20:V20)</f>
        <v>510</v>
      </c>
      <c r="W21">
        <f>W19*W20+10*SUM($D$20:W20)</f>
        <v>340</v>
      </c>
      <c r="X21">
        <f>X19*X20+10*SUM($D$20:X20)</f>
        <v>340</v>
      </c>
      <c r="Y21">
        <f>Y19*Y20+10*SUM($D$20:Y20)</f>
        <v>2240</v>
      </c>
      <c r="Z21">
        <f>Z19*Z20+10*SUM($D$20:Z20)</f>
        <v>540</v>
      </c>
      <c r="AA21">
        <f>AA19*AA20+10*SUM($D$20:AA20)</f>
        <v>920</v>
      </c>
      <c r="AB21">
        <f>AB20*AB19</f>
        <v>3825</v>
      </c>
      <c r="AC21">
        <f t="shared" ref="AC21:AF21" si="7">AC20*AC19</f>
        <v>5737.5</v>
      </c>
      <c r="AD21">
        <f t="shared" si="7"/>
        <v>8606.25</v>
      </c>
      <c r="AE21">
        <f t="shared" si="7"/>
        <v>12909.375</v>
      </c>
      <c r="AF21">
        <f t="shared" si="7"/>
        <v>19364.0625</v>
      </c>
    </row>
    <row r="22" spans="1:32" x14ac:dyDescent="0.2">
      <c r="B22" s="7"/>
    </row>
    <row r="23" spans="1:32" ht="59" customHeight="1" x14ac:dyDescent="0.2">
      <c r="B23" s="35" t="s">
        <v>38</v>
      </c>
      <c r="D23" s="76" t="s">
        <v>39</v>
      </c>
      <c r="E23" s="76"/>
      <c r="F23" s="76"/>
      <c r="G23" s="76"/>
      <c r="H23" s="76"/>
      <c r="I23" s="76"/>
      <c r="J23" s="76"/>
      <c r="K23" s="76"/>
      <c r="L23" s="76"/>
    </row>
    <row r="24" spans="1:32" x14ac:dyDescent="0.2">
      <c r="G24" t="s">
        <v>40</v>
      </c>
    </row>
    <row r="26" spans="1:32" x14ac:dyDescent="0.2">
      <c r="B26" s="7" t="s">
        <v>41</v>
      </c>
      <c r="D26" s="12"/>
    </row>
    <row r="27" spans="1:32" x14ac:dyDescent="0.2">
      <c r="B27" s="7" t="s">
        <v>42</v>
      </c>
      <c r="C27" s="36">
        <v>1000</v>
      </c>
      <c r="D27" s="37">
        <v>3</v>
      </c>
      <c r="E27" s="37">
        <f xml:space="preserve"> D27*1.05</f>
        <v>3.1500000000000004</v>
      </c>
      <c r="F27" s="37">
        <f t="shared" ref="F27:O27" si="8" xml:space="preserve"> E27*1.05</f>
        <v>3.3075000000000006</v>
      </c>
      <c r="G27" s="37">
        <f t="shared" si="8"/>
        <v>3.4728750000000006</v>
      </c>
      <c r="H27" s="37">
        <f t="shared" si="8"/>
        <v>3.6465187500000007</v>
      </c>
      <c r="I27" s="37">
        <f t="shared" si="8"/>
        <v>3.8288446875000011</v>
      </c>
      <c r="J27" s="37">
        <f t="shared" si="8"/>
        <v>4.0202869218750017</v>
      </c>
      <c r="K27" s="37">
        <f t="shared" si="8"/>
        <v>4.2213012679687516</v>
      </c>
      <c r="L27" s="37">
        <f t="shared" si="8"/>
        <v>4.4323663313671897</v>
      </c>
      <c r="M27" s="37">
        <f t="shared" si="8"/>
        <v>4.6539846479355491</v>
      </c>
      <c r="N27" s="37">
        <f t="shared" si="8"/>
        <v>4.8866838803323267</v>
      </c>
      <c r="O27" s="37">
        <f t="shared" si="8"/>
        <v>5.1310180743489431</v>
      </c>
      <c r="P27" s="37">
        <f xml:space="preserve"> O27*1.05</f>
        <v>5.3875689780663905</v>
      </c>
      <c r="Q27" s="37">
        <f t="shared" ref="Q27:W27" si="9" xml:space="preserve"> P27*1.05</f>
        <v>5.65694742696971</v>
      </c>
      <c r="R27" s="37">
        <f t="shared" si="9"/>
        <v>5.9397947983181956</v>
      </c>
      <c r="S27" s="37">
        <f t="shared" si="9"/>
        <v>6.2367845382341054</v>
      </c>
      <c r="T27" s="37">
        <f t="shared" si="9"/>
        <v>6.5486237651458108</v>
      </c>
      <c r="U27" s="37">
        <f t="shared" si="9"/>
        <v>6.8760549534031012</v>
      </c>
      <c r="V27" s="37">
        <f t="shared" si="9"/>
        <v>7.2198577010732565</v>
      </c>
      <c r="W27" s="37">
        <f t="shared" si="9"/>
        <v>7.5808505861269193</v>
      </c>
      <c r="X27" s="37">
        <f xml:space="preserve"> W27*1.05</f>
        <v>7.9598931154332657</v>
      </c>
      <c r="Y27" s="37">
        <f t="shared" ref="Y27:AA27" si="10" xml:space="preserve"> X27*1.05</f>
        <v>8.3578877712049291</v>
      </c>
      <c r="Z27" s="37">
        <f t="shared" si="10"/>
        <v>8.7757821597651766</v>
      </c>
      <c r="AA27" s="37">
        <f t="shared" si="10"/>
        <v>9.2145712677534366</v>
      </c>
      <c r="AB27" s="37">
        <f>AA27*2.22</f>
        <v>20.456348214412632</v>
      </c>
      <c r="AC27" s="37">
        <f>AB27*1.5</f>
        <v>30.68452232161895</v>
      </c>
      <c r="AD27" s="37">
        <f t="shared" ref="AD27:AF27" si="11">AC27*1.5</f>
        <v>46.026783482428428</v>
      </c>
      <c r="AE27" s="37">
        <f t="shared" si="11"/>
        <v>69.040175223642649</v>
      </c>
      <c r="AF27" s="37">
        <f t="shared" si="11"/>
        <v>103.56026283546397</v>
      </c>
    </row>
    <row r="28" spans="1:32" x14ac:dyDescent="0.2">
      <c r="B28" s="7" t="s">
        <v>43</v>
      </c>
      <c r="C28" s="36">
        <v>1800</v>
      </c>
      <c r="D28" s="37">
        <v>2</v>
      </c>
      <c r="E28" s="37">
        <f t="shared" ref="E28:O29" si="12" xml:space="preserve"> D28*1.05</f>
        <v>2.1</v>
      </c>
      <c r="F28" s="37">
        <f t="shared" si="12"/>
        <v>2.2050000000000001</v>
      </c>
      <c r="G28" s="37">
        <f t="shared" si="12"/>
        <v>2.3152500000000003</v>
      </c>
      <c r="H28" s="37">
        <f t="shared" si="12"/>
        <v>2.4310125000000005</v>
      </c>
      <c r="I28" s="37">
        <f t="shared" si="12"/>
        <v>2.5525631250000007</v>
      </c>
      <c r="J28" s="37">
        <f t="shared" si="12"/>
        <v>2.6801912812500008</v>
      </c>
      <c r="K28" s="37">
        <f t="shared" si="12"/>
        <v>2.8142008453125009</v>
      </c>
      <c r="L28" s="37">
        <f t="shared" si="12"/>
        <v>2.954910887578126</v>
      </c>
      <c r="M28" s="37">
        <f t="shared" si="12"/>
        <v>3.1026564319570324</v>
      </c>
      <c r="N28" s="37">
        <f t="shared" si="12"/>
        <v>3.257789253554884</v>
      </c>
      <c r="O28" s="37">
        <f t="shared" si="12"/>
        <v>3.4206787162326284</v>
      </c>
      <c r="P28" s="37">
        <f t="shared" ref="P28:AA28" si="13" xml:space="preserve"> O28*1.05</f>
        <v>3.5917126520442602</v>
      </c>
      <c r="Q28" s="37">
        <f t="shared" si="13"/>
        <v>3.7712982846464733</v>
      </c>
      <c r="R28" s="37">
        <f t="shared" si="13"/>
        <v>3.9598631988787973</v>
      </c>
      <c r="S28" s="37">
        <f t="shared" si="13"/>
        <v>4.1578563588227375</v>
      </c>
      <c r="T28" s="37">
        <f t="shared" si="13"/>
        <v>4.3657491767638748</v>
      </c>
      <c r="U28" s="37">
        <f t="shared" si="13"/>
        <v>4.584036635602069</v>
      </c>
      <c r="V28" s="37">
        <f t="shared" si="13"/>
        <v>4.8132384673821722</v>
      </c>
      <c r="W28" s="37">
        <f t="shared" si="13"/>
        <v>5.0539003907512807</v>
      </c>
      <c r="X28" s="37">
        <f t="shared" si="13"/>
        <v>5.3065954102888453</v>
      </c>
      <c r="Y28" s="37">
        <f t="shared" si="13"/>
        <v>5.5719251808032881</v>
      </c>
      <c r="Z28" s="37">
        <f t="shared" si="13"/>
        <v>5.8505214398434529</v>
      </c>
      <c r="AA28" s="37">
        <f t="shared" si="13"/>
        <v>6.1430475118356256</v>
      </c>
      <c r="AB28" s="37">
        <f>AA28*2.22</f>
        <v>13.637565476275091</v>
      </c>
      <c r="AC28" s="37">
        <f>AB28*1.5</f>
        <v>20.456348214412635</v>
      </c>
      <c r="AD28" s="37">
        <f t="shared" ref="AD28:AF28" si="14">AC28*1.5</f>
        <v>30.684522321618953</v>
      </c>
      <c r="AE28" s="37">
        <f t="shared" si="14"/>
        <v>46.026783482428428</v>
      </c>
      <c r="AF28" s="37">
        <f t="shared" si="14"/>
        <v>69.040175223642649</v>
      </c>
    </row>
    <row r="29" spans="1:32" x14ac:dyDescent="0.2">
      <c r="B29" s="7" t="s">
        <v>44</v>
      </c>
      <c r="C29" s="36">
        <v>3000</v>
      </c>
      <c r="D29" s="37">
        <v>1</v>
      </c>
      <c r="E29" s="37">
        <f t="shared" si="12"/>
        <v>1.05</v>
      </c>
      <c r="F29" s="37">
        <f t="shared" si="12"/>
        <v>1.1025</v>
      </c>
      <c r="G29" s="37">
        <f t="shared" si="12"/>
        <v>1.1576250000000001</v>
      </c>
      <c r="H29" s="37">
        <f t="shared" si="12"/>
        <v>1.2155062500000002</v>
      </c>
      <c r="I29" s="37">
        <f t="shared" si="12"/>
        <v>1.2762815625000004</v>
      </c>
      <c r="J29" s="37">
        <f t="shared" si="12"/>
        <v>1.3400956406250004</v>
      </c>
      <c r="K29" s="37">
        <f t="shared" si="12"/>
        <v>1.4071004226562505</v>
      </c>
      <c r="L29" s="37">
        <f t="shared" si="12"/>
        <v>1.477455443789063</v>
      </c>
      <c r="M29" s="37">
        <f t="shared" si="12"/>
        <v>1.5513282159785162</v>
      </c>
      <c r="N29" s="37">
        <f t="shared" si="12"/>
        <v>1.628894626777442</v>
      </c>
      <c r="O29" s="37">
        <f t="shared" si="12"/>
        <v>1.7103393581163142</v>
      </c>
      <c r="P29" s="37">
        <f t="shared" ref="P29:AA29" si="15" xml:space="preserve"> O29*1.05</f>
        <v>1.7958563260221301</v>
      </c>
      <c r="Q29" s="37">
        <f t="shared" si="15"/>
        <v>1.8856491423232367</v>
      </c>
      <c r="R29" s="37">
        <f t="shared" si="15"/>
        <v>1.9799315994393987</v>
      </c>
      <c r="S29" s="37">
        <f t="shared" si="15"/>
        <v>2.0789281794113688</v>
      </c>
      <c r="T29" s="37">
        <f t="shared" si="15"/>
        <v>2.1828745883819374</v>
      </c>
      <c r="U29" s="37">
        <f t="shared" si="15"/>
        <v>2.2920183178010345</v>
      </c>
      <c r="V29" s="37">
        <f t="shared" si="15"/>
        <v>2.4066192336910861</v>
      </c>
      <c r="W29" s="37">
        <f t="shared" si="15"/>
        <v>2.5269501953756404</v>
      </c>
      <c r="X29" s="37">
        <f t="shared" si="15"/>
        <v>2.6532977051444226</v>
      </c>
      <c r="Y29" s="37">
        <f t="shared" si="15"/>
        <v>2.7859625904016441</v>
      </c>
      <c r="Z29" s="37">
        <f t="shared" si="15"/>
        <v>2.9252607199217264</v>
      </c>
      <c r="AA29" s="37">
        <f t="shared" si="15"/>
        <v>3.0715237559178128</v>
      </c>
      <c r="AB29" s="37">
        <f>AA29*2.22</f>
        <v>6.8187827381375454</v>
      </c>
      <c r="AC29" s="37">
        <f>AB29*1.5</f>
        <v>10.228174107206318</v>
      </c>
      <c r="AD29" s="37">
        <f t="shared" ref="AD29:AF29" si="16">AC29*1.5</f>
        <v>15.342261160809477</v>
      </c>
      <c r="AE29" s="37">
        <f t="shared" si="16"/>
        <v>23.013391741214214</v>
      </c>
      <c r="AF29" s="37">
        <f t="shared" si="16"/>
        <v>34.520087611821324</v>
      </c>
    </row>
    <row r="30" spans="1:32" ht="25" customHeight="1" x14ac:dyDescent="0.2">
      <c r="B30" s="7"/>
      <c r="C30" s="74" t="s">
        <v>45</v>
      </c>
      <c r="D30" s="74"/>
      <c r="E30" s="74"/>
      <c r="F30" s="74"/>
      <c r="G30" s="74"/>
      <c r="H30" s="74"/>
      <c r="I30" s="74"/>
      <c r="J30" s="74"/>
      <c r="K30" s="74"/>
      <c r="L30" s="74"/>
      <c r="M30" s="74"/>
      <c r="N30" s="74"/>
      <c r="O30" s="74"/>
      <c r="P30" s="74"/>
      <c r="Q30" s="74"/>
      <c r="R30" s="74"/>
    </row>
    <row r="31" spans="1:32" x14ac:dyDescent="0.2">
      <c r="B31" s="7" t="s">
        <v>46</v>
      </c>
      <c r="C31" s="38"/>
      <c r="D31" s="7"/>
    </row>
    <row r="32" spans="1:32" x14ac:dyDescent="0.2">
      <c r="B32" s="7" t="s">
        <v>47</v>
      </c>
      <c r="C32" s="7"/>
      <c r="D32" s="39">
        <v>1.4999999999999999E-2</v>
      </c>
      <c r="E32" s="39">
        <v>1.4999999999999999E-2</v>
      </c>
      <c r="F32" s="39">
        <v>1.4999999999999999E-2</v>
      </c>
      <c r="G32" s="39">
        <v>1.4999999999999999E-2</v>
      </c>
      <c r="H32" s="39">
        <v>1.4999999999999999E-2</v>
      </c>
      <c r="I32" s="39">
        <v>1.4999999999999999E-2</v>
      </c>
      <c r="J32" s="39">
        <v>1.4999999999999999E-2</v>
      </c>
      <c r="K32" s="39">
        <v>1.4999999999999999E-2</v>
      </c>
      <c r="L32" s="39">
        <v>1.4999999999999999E-2</v>
      </c>
      <c r="M32" s="39">
        <v>1.4999999999999999E-2</v>
      </c>
      <c r="N32" s="39">
        <v>1.4999999999999999E-2</v>
      </c>
      <c r="O32" s="39">
        <v>1.4999999999999999E-2</v>
      </c>
      <c r="P32" s="39">
        <v>1.4999999999999999E-2</v>
      </c>
      <c r="Q32" s="39">
        <v>1.4999999999999999E-2</v>
      </c>
      <c r="R32" s="39">
        <v>1.4999999999999999E-2</v>
      </c>
      <c r="S32" s="39">
        <v>1.4999999999999999E-2</v>
      </c>
      <c r="T32" s="39">
        <v>1.4999999999999999E-2</v>
      </c>
      <c r="U32" s="39">
        <v>1.4999999999999999E-2</v>
      </c>
      <c r="V32" s="39">
        <v>1.4999999999999999E-2</v>
      </c>
      <c r="W32" s="39">
        <v>1.4999999999999999E-2</v>
      </c>
      <c r="X32" s="39">
        <v>1.4999999999999999E-2</v>
      </c>
      <c r="Y32" s="39">
        <v>1.4999999999999999E-2</v>
      </c>
      <c r="Z32" s="39">
        <v>1.4999999999999999E-2</v>
      </c>
      <c r="AA32" s="39">
        <v>1.4999999999999999E-2</v>
      </c>
      <c r="AB32" s="34">
        <v>2.5000000000000001E-2</v>
      </c>
      <c r="AC32" s="34">
        <v>2.5000000000000001E-2</v>
      </c>
      <c r="AD32" s="34">
        <v>2.5000000000000001E-2</v>
      </c>
      <c r="AE32" s="34">
        <v>2.5000000000000001E-2</v>
      </c>
      <c r="AF32" s="34">
        <v>2.5000000000000001E-2</v>
      </c>
    </row>
    <row r="33" spans="2:32" x14ac:dyDescent="0.2">
      <c r="B33" s="7" t="s">
        <v>48</v>
      </c>
      <c r="C33" s="7"/>
      <c r="D33" s="39">
        <v>5.0000000000000001E-3</v>
      </c>
      <c r="E33" s="39">
        <v>5.0000000000000001E-3</v>
      </c>
      <c r="F33" s="39">
        <v>5.0000000000000001E-3</v>
      </c>
      <c r="G33" s="39">
        <v>5.0000000000000001E-3</v>
      </c>
      <c r="H33" s="39">
        <v>5.0000000000000001E-3</v>
      </c>
      <c r="I33" s="39">
        <v>5.0000000000000001E-3</v>
      </c>
      <c r="J33" s="39">
        <v>5.0000000000000001E-3</v>
      </c>
      <c r="K33" s="39">
        <v>5.0000000000000001E-3</v>
      </c>
      <c r="L33" s="39">
        <v>5.0000000000000001E-3</v>
      </c>
      <c r="M33" s="39">
        <v>5.0000000000000001E-3</v>
      </c>
      <c r="N33" s="39">
        <v>5.0000000000000001E-3</v>
      </c>
      <c r="O33" s="39">
        <v>5.0000000000000001E-3</v>
      </c>
      <c r="P33" s="39">
        <v>5.0000000000000001E-3</v>
      </c>
      <c r="Q33" s="39">
        <v>5.0000000000000001E-3</v>
      </c>
      <c r="R33" s="39">
        <v>5.0000000000000001E-3</v>
      </c>
      <c r="S33" s="39">
        <v>5.0000000000000001E-3</v>
      </c>
      <c r="T33" s="39">
        <v>5.0000000000000001E-3</v>
      </c>
      <c r="U33" s="39">
        <v>5.0000000000000001E-3</v>
      </c>
      <c r="V33" s="39">
        <v>5.0000000000000001E-3</v>
      </c>
      <c r="W33" s="39">
        <v>5.0000000000000001E-3</v>
      </c>
      <c r="X33" s="39">
        <v>5.0000000000000001E-3</v>
      </c>
      <c r="Y33" s="39">
        <v>5.0000000000000001E-3</v>
      </c>
      <c r="Z33" s="39">
        <v>5.0000000000000001E-3</v>
      </c>
      <c r="AA33" s="39">
        <v>5.0000000000000001E-3</v>
      </c>
      <c r="AB33" s="34">
        <v>0.02</v>
      </c>
      <c r="AC33" s="34">
        <v>0.02</v>
      </c>
      <c r="AD33" s="34">
        <v>0.02</v>
      </c>
      <c r="AE33" s="34">
        <v>0.02</v>
      </c>
      <c r="AF33" s="34">
        <v>0.02</v>
      </c>
    </row>
    <row r="34" spans="2:32" x14ac:dyDescent="0.2">
      <c r="B34" s="7" t="s">
        <v>49</v>
      </c>
      <c r="C34" s="7"/>
      <c r="D34" s="39">
        <v>2.5000000000000001E-3</v>
      </c>
      <c r="E34" s="39">
        <v>2.5000000000000001E-3</v>
      </c>
      <c r="F34" s="39">
        <v>2.5000000000000001E-3</v>
      </c>
      <c r="G34" s="39">
        <v>2.5000000000000001E-3</v>
      </c>
      <c r="H34" s="39">
        <v>2.5000000000000001E-3</v>
      </c>
      <c r="I34" s="39">
        <v>2.5000000000000001E-3</v>
      </c>
      <c r="J34" s="39">
        <v>2.5000000000000001E-3</v>
      </c>
      <c r="K34" s="39">
        <v>2.5000000000000001E-3</v>
      </c>
      <c r="L34" s="39">
        <v>2.5000000000000001E-3</v>
      </c>
      <c r="M34" s="39">
        <v>2.5000000000000001E-3</v>
      </c>
      <c r="N34" s="39">
        <v>2.5000000000000001E-3</v>
      </c>
      <c r="O34" s="39">
        <v>2.5000000000000001E-3</v>
      </c>
      <c r="P34" s="39">
        <v>2.5000000000000001E-3</v>
      </c>
      <c r="Q34" s="39">
        <v>2.5000000000000001E-3</v>
      </c>
      <c r="R34" s="39">
        <v>2.5000000000000001E-3</v>
      </c>
      <c r="S34" s="39">
        <v>2.5000000000000001E-3</v>
      </c>
      <c r="T34" s="39">
        <v>2.5000000000000001E-3</v>
      </c>
      <c r="U34" s="39">
        <v>2.5000000000000001E-3</v>
      </c>
      <c r="V34" s="39">
        <v>2.5000000000000001E-3</v>
      </c>
      <c r="W34" s="39">
        <v>2.5000000000000001E-3</v>
      </c>
      <c r="X34" s="39">
        <v>2.5000000000000001E-3</v>
      </c>
      <c r="Y34" s="39">
        <v>2.5000000000000001E-3</v>
      </c>
      <c r="Z34" s="39">
        <v>2.5000000000000001E-3</v>
      </c>
      <c r="AA34" s="39">
        <v>2.5000000000000001E-3</v>
      </c>
      <c r="AB34" s="34">
        <v>1.4999999999999999E-2</v>
      </c>
      <c r="AC34" s="34">
        <v>1.4999999999999999E-2</v>
      </c>
      <c r="AD34" s="34">
        <v>1.4999999999999999E-2</v>
      </c>
      <c r="AE34" s="34">
        <v>1.4999999999999999E-2</v>
      </c>
      <c r="AF34" s="34">
        <v>1.4999999999999999E-2</v>
      </c>
    </row>
    <row r="36" spans="2:32" x14ac:dyDescent="0.2">
      <c r="B36" s="7" t="s">
        <v>50</v>
      </c>
      <c r="C36" s="75" t="s">
        <v>51</v>
      </c>
      <c r="D36" s="75"/>
      <c r="E36" s="75"/>
      <c r="F36" s="75"/>
      <c r="G36" s="75"/>
    </row>
    <row r="42" spans="2:32" x14ac:dyDescent="0.2">
      <c r="D42" s="13"/>
    </row>
    <row r="44" spans="2:32" x14ac:dyDescent="0.2">
      <c r="D44" s="13"/>
    </row>
  </sheetData>
  <mergeCells count="3">
    <mergeCell ref="C30:R30"/>
    <mergeCell ref="C36:G36"/>
    <mergeCell ref="D23:L2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172AF-B890-4214-98A4-E75902D07391}">
  <dimension ref="A3:AM109"/>
  <sheetViews>
    <sheetView zoomScale="85" zoomScaleNormal="85" workbookViewId="0">
      <selection activeCell="A24" sqref="A24"/>
    </sheetView>
  </sheetViews>
  <sheetFormatPr baseColWidth="10" defaultColWidth="8.83203125" defaultRowHeight="15" x14ac:dyDescent="0.2"/>
  <cols>
    <col min="1" max="1" width="29.33203125" customWidth="1"/>
    <col min="6" max="6" width="18.33203125" customWidth="1"/>
    <col min="7" max="7" width="12.5" bestFit="1" customWidth="1"/>
    <col min="8" max="30" width="10.5" bestFit="1" customWidth="1"/>
    <col min="31" max="31" width="11.5" bestFit="1" customWidth="1"/>
    <col min="32" max="32" width="13.33203125" bestFit="1" customWidth="1"/>
    <col min="33" max="33" width="14.5" bestFit="1" customWidth="1"/>
    <col min="34" max="34" width="15.5" bestFit="1" customWidth="1"/>
    <col min="35" max="35" width="17.1640625" bestFit="1" customWidth="1"/>
    <col min="36" max="39" width="10.5" bestFit="1" customWidth="1"/>
  </cols>
  <sheetData>
    <row r="3" spans="1:39" x14ac:dyDescent="0.2">
      <c r="G3" s="9">
        <v>44927</v>
      </c>
      <c r="H3" s="9">
        <v>44958</v>
      </c>
      <c r="I3" s="9">
        <v>44986</v>
      </c>
      <c r="J3" s="9">
        <v>45017</v>
      </c>
      <c r="K3" s="9">
        <v>45047</v>
      </c>
      <c r="L3" s="9">
        <v>45078</v>
      </c>
      <c r="M3" s="9">
        <v>45108</v>
      </c>
      <c r="N3" s="9">
        <v>45139</v>
      </c>
      <c r="O3" s="9">
        <v>45170</v>
      </c>
      <c r="P3" s="9">
        <v>45200</v>
      </c>
      <c r="Q3" s="9">
        <v>45231</v>
      </c>
      <c r="R3" s="9">
        <v>45261</v>
      </c>
      <c r="S3" s="9">
        <v>45292</v>
      </c>
      <c r="T3" s="9">
        <v>45323</v>
      </c>
      <c r="U3" s="9">
        <v>45352</v>
      </c>
      <c r="V3" s="9">
        <v>45383</v>
      </c>
      <c r="W3" s="9">
        <v>45413</v>
      </c>
      <c r="X3" s="9">
        <v>45444</v>
      </c>
      <c r="Y3" s="9">
        <v>45474</v>
      </c>
      <c r="Z3" s="9">
        <v>45505</v>
      </c>
      <c r="AA3" s="9">
        <v>45536</v>
      </c>
      <c r="AB3" s="9">
        <v>45566</v>
      </c>
      <c r="AC3" s="9">
        <v>45597</v>
      </c>
      <c r="AD3" s="9">
        <v>45627</v>
      </c>
      <c r="AE3" s="1">
        <v>2025</v>
      </c>
      <c r="AF3" s="1">
        <v>2026</v>
      </c>
      <c r="AG3" s="1">
        <v>2027</v>
      </c>
      <c r="AH3" s="1">
        <v>2028</v>
      </c>
      <c r="AI3" s="1">
        <v>2029</v>
      </c>
      <c r="AJ3" s="1"/>
      <c r="AK3" s="1"/>
      <c r="AL3" s="1"/>
      <c r="AM3" s="1"/>
    </row>
    <row r="4" spans="1:39" x14ac:dyDescent="0.2">
      <c r="B4" s="77" t="s">
        <v>52</v>
      </c>
      <c r="C4" s="77"/>
      <c r="D4" s="11">
        <v>1</v>
      </c>
    </row>
    <row r="6" spans="1:39" x14ac:dyDescent="0.2">
      <c r="A6" t="s">
        <v>27</v>
      </c>
      <c r="B6" s="78"/>
      <c r="C6" s="78"/>
      <c r="D6" s="78"/>
      <c r="E6" s="79" t="s">
        <v>53</v>
      </c>
      <c r="F6" s="79"/>
      <c r="G6" s="48">
        <v>1000</v>
      </c>
      <c r="H6" s="48">
        <v>1000</v>
      </c>
      <c r="I6" s="48">
        <v>1000</v>
      </c>
      <c r="J6" s="48">
        <v>1000</v>
      </c>
      <c r="K6" s="48">
        <v>1000</v>
      </c>
      <c r="L6" s="48">
        <v>1000</v>
      </c>
      <c r="M6" s="48">
        <v>1000</v>
      </c>
      <c r="N6" s="48">
        <v>1000</v>
      </c>
      <c r="O6" s="48">
        <v>1000</v>
      </c>
      <c r="P6" s="48">
        <v>1000</v>
      </c>
      <c r="Q6" s="48">
        <v>1000</v>
      </c>
      <c r="R6" s="48">
        <v>1000</v>
      </c>
      <c r="S6" s="48">
        <v>1000</v>
      </c>
      <c r="T6" s="48">
        <v>1000</v>
      </c>
      <c r="U6" s="48">
        <v>1000</v>
      </c>
      <c r="V6" s="48">
        <v>1000</v>
      </c>
      <c r="W6" s="48">
        <v>1000</v>
      </c>
      <c r="X6" s="48">
        <v>1000</v>
      </c>
      <c r="Y6" s="48">
        <v>1000</v>
      </c>
      <c r="Z6" s="48">
        <v>1000</v>
      </c>
      <c r="AA6" s="48">
        <v>1000</v>
      </c>
      <c r="AB6" s="48">
        <v>1000</v>
      </c>
      <c r="AC6" s="48">
        <v>1000</v>
      </c>
      <c r="AD6" s="48">
        <v>1000</v>
      </c>
      <c r="AE6" s="48">
        <f xml:space="preserve"> 1000*12</f>
        <v>12000</v>
      </c>
      <c r="AF6" s="48">
        <f t="shared" ref="AF6:AI6" si="0" xml:space="preserve"> 1000*12</f>
        <v>12000</v>
      </c>
      <c r="AG6" s="48">
        <f t="shared" si="0"/>
        <v>12000</v>
      </c>
      <c r="AH6" s="48">
        <f t="shared" si="0"/>
        <v>12000</v>
      </c>
      <c r="AI6" s="48">
        <f t="shared" si="0"/>
        <v>12000</v>
      </c>
      <c r="AJ6" s="48"/>
      <c r="AK6" s="48"/>
      <c r="AL6" s="48"/>
      <c r="AM6" s="48"/>
    </row>
    <row r="7" spans="1:39" x14ac:dyDescent="0.2">
      <c r="A7" t="s">
        <v>54</v>
      </c>
      <c r="B7" s="78"/>
      <c r="C7" s="78"/>
      <c r="D7" s="7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row>
    <row r="8" spans="1:39" x14ac:dyDescent="0.2">
      <c r="B8" s="78">
        <v>1</v>
      </c>
      <c r="C8" s="78"/>
      <c r="D8" s="78"/>
      <c r="E8" t="s">
        <v>55</v>
      </c>
      <c r="G8" s="48">
        <v>4000</v>
      </c>
      <c r="H8" s="48">
        <v>4000</v>
      </c>
      <c r="I8" s="48">
        <v>4000</v>
      </c>
      <c r="J8" s="48">
        <v>4000</v>
      </c>
      <c r="K8" s="48">
        <v>4000</v>
      </c>
      <c r="L8" s="48">
        <v>4000</v>
      </c>
      <c r="M8" s="48">
        <v>4000</v>
      </c>
      <c r="N8" s="48">
        <v>4000</v>
      </c>
      <c r="O8" s="48">
        <v>4000</v>
      </c>
      <c r="P8" s="48">
        <v>4000</v>
      </c>
      <c r="Q8" s="48">
        <v>4000</v>
      </c>
      <c r="R8" s="48">
        <v>4000</v>
      </c>
      <c r="S8" s="48">
        <v>4000</v>
      </c>
      <c r="T8" s="48">
        <v>4000</v>
      </c>
      <c r="U8" s="48">
        <v>4000</v>
      </c>
      <c r="V8" s="48">
        <v>4000</v>
      </c>
      <c r="W8" s="48">
        <v>4000</v>
      </c>
      <c r="X8" s="48">
        <v>4000</v>
      </c>
      <c r="Y8" s="48">
        <v>4000</v>
      </c>
      <c r="Z8" s="48">
        <v>4000</v>
      </c>
      <c r="AA8" s="48">
        <v>4000</v>
      </c>
      <c r="AB8" s="48">
        <v>4000</v>
      </c>
      <c r="AC8" s="48">
        <v>4000</v>
      </c>
      <c r="AD8" s="48">
        <v>4000</v>
      </c>
      <c r="AE8" s="48">
        <f xml:space="preserve"> AD8*12</f>
        <v>48000</v>
      </c>
      <c r="AF8" s="48">
        <f>AE8</f>
        <v>48000</v>
      </c>
      <c r="AG8" s="48">
        <f t="shared" ref="AG8:AI8" si="1">AF8</f>
        <v>48000</v>
      </c>
      <c r="AH8" s="48">
        <f t="shared" si="1"/>
        <v>48000</v>
      </c>
      <c r="AI8" s="48">
        <f t="shared" si="1"/>
        <v>48000</v>
      </c>
      <c r="AJ8" s="48"/>
      <c r="AK8" s="48"/>
      <c r="AL8" s="48"/>
      <c r="AM8" s="48"/>
    </row>
    <row r="9" spans="1:39" x14ac:dyDescent="0.2">
      <c r="B9" s="78">
        <v>2</v>
      </c>
      <c r="C9" s="78"/>
      <c r="D9" s="78"/>
      <c r="E9" t="s">
        <v>56</v>
      </c>
      <c r="G9" s="48">
        <v>2000</v>
      </c>
      <c r="H9" s="48">
        <v>2000</v>
      </c>
      <c r="I9" s="48">
        <v>2000</v>
      </c>
      <c r="J9" s="48">
        <v>2000</v>
      </c>
      <c r="K9" s="48">
        <v>2000</v>
      </c>
      <c r="L9" s="48">
        <v>2000</v>
      </c>
      <c r="M9" s="48">
        <v>2000</v>
      </c>
      <c r="N9" s="48">
        <v>2000</v>
      </c>
      <c r="O9" s="48">
        <v>2000</v>
      </c>
      <c r="P9" s="48">
        <v>2000</v>
      </c>
      <c r="Q9" s="48">
        <v>2000</v>
      </c>
      <c r="R9" s="48">
        <v>2000</v>
      </c>
      <c r="S9" s="48">
        <v>2000</v>
      </c>
      <c r="T9" s="48">
        <v>2000</v>
      </c>
      <c r="U9" s="48">
        <v>2000</v>
      </c>
      <c r="V9" s="48">
        <v>2000</v>
      </c>
      <c r="W9" s="48">
        <v>2000</v>
      </c>
      <c r="X9" s="48">
        <v>2000</v>
      </c>
      <c r="Y9" s="48">
        <v>2000</v>
      </c>
      <c r="Z9" s="48">
        <v>2000</v>
      </c>
      <c r="AA9" s="48">
        <v>2000</v>
      </c>
      <c r="AB9" s="48">
        <v>2000</v>
      </c>
      <c r="AC9" s="48">
        <v>2000</v>
      </c>
      <c r="AD9" s="48">
        <v>2000</v>
      </c>
      <c r="AE9" s="48">
        <f xml:space="preserve"> AD9*12</f>
        <v>24000</v>
      </c>
      <c r="AF9" s="48">
        <f>AE9</f>
        <v>24000</v>
      </c>
      <c r="AG9" s="48">
        <f t="shared" ref="AG9:AI9" si="2">AF9</f>
        <v>24000</v>
      </c>
      <c r="AH9" s="48">
        <f t="shared" si="2"/>
        <v>24000</v>
      </c>
      <c r="AI9" s="48">
        <f t="shared" si="2"/>
        <v>24000</v>
      </c>
      <c r="AJ9" s="48"/>
      <c r="AK9" s="48"/>
      <c r="AL9" s="48"/>
      <c r="AM9" s="48"/>
    </row>
    <row r="10" spans="1:39" x14ac:dyDescent="0.2">
      <c r="B10" s="78">
        <v>3</v>
      </c>
      <c r="C10" s="78"/>
      <c r="D10" s="78"/>
      <c r="E10" t="s">
        <v>57</v>
      </c>
      <c r="G10" s="48">
        <v>1000</v>
      </c>
      <c r="H10" s="48">
        <v>1000</v>
      </c>
      <c r="I10" s="48">
        <v>1000</v>
      </c>
      <c r="J10" s="48">
        <v>1000</v>
      </c>
      <c r="K10" s="48">
        <v>1000</v>
      </c>
      <c r="L10" s="48">
        <v>1000</v>
      </c>
      <c r="M10" s="48">
        <v>1000</v>
      </c>
      <c r="N10" s="48">
        <v>1000</v>
      </c>
      <c r="O10" s="48">
        <v>1000</v>
      </c>
      <c r="P10" s="48">
        <v>1000</v>
      </c>
      <c r="Q10" s="48">
        <v>1000</v>
      </c>
      <c r="R10" s="48">
        <v>1000</v>
      </c>
      <c r="S10" s="48">
        <v>1000</v>
      </c>
      <c r="T10" s="48">
        <v>1000</v>
      </c>
      <c r="U10" s="48">
        <v>1000</v>
      </c>
      <c r="V10" s="48">
        <v>1000</v>
      </c>
      <c r="W10" s="48">
        <v>1000</v>
      </c>
      <c r="X10" s="48">
        <v>1000</v>
      </c>
      <c r="Y10" s="48">
        <v>1000</v>
      </c>
      <c r="Z10" s="48">
        <v>1000</v>
      </c>
      <c r="AA10" s="48">
        <v>1000</v>
      </c>
      <c r="AB10" s="48">
        <v>1000</v>
      </c>
      <c r="AC10" s="48">
        <v>1000</v>
      </c>
      <c r="AD10" s="48">
        <v>1000</v>
      </c>
      <c r="AE10" s="48">
        <f xml:space="preserve"> AD10*12</f>
        <v>12000</v>
      </c>
      <c r="AF10" s="48">
        <f>AE10</f>
        <v>12000</v>
      </c>
      <c r="AG10" s="48">
        <f t="shared" ref="AG10:AI10" si="3">AF10</f>
        <v>12000</v>
      </c>
      <c r="AH10" s="48">
        <f t="shared" si="3"/>
        <v>12000</v>
      </c>
      <c r="AI10" s="48">
        <f t="shared" si="3"/>
        <v>12000</v>
      </c>
      <c r="AJ10" s="48"/>
      <c r="AK10" s="48"/>
      <c r="AL10" s="48"/>
      <c r="AM10" s="48"/>
    </row>
    <row r="11" spans="1:39" x14ac:dyDescent="0.2">
      <c r="B11" s="78"/>
      <c r="C11" s="78"/>
      <c r="D11" s="7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row>
    <row r="12" spans="1:39" x14ac:dyDescent="0.2">
      <c r="B12" s="78"/>
      <c r="C12" s="78"/>
      <c r="D12" s="7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row>
    <row r="13" spans="1:39" x14ac:dyDescent="0.2">
      <c r="A13" t="s">
        <v>58</v>
      </c>
      <c r="E13" s="79" t="s">
        <v>59</v>
      </c>
      <c r="F13" s="79"/>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row>
    <row r="14" spans="1:39" x14ac:dyDescent="0.2">
      <c r="B14" s="78">
        <v>1</v>
      </c>
      <c r="C14" s="78"/>
      <c r="D14" s="78"/>
      <c r="E14" s="78" t="s">
        <v>60</v>
      </c>
      <c r="F14" s="78"/>
      <c r="G14" s="48">
        <f>1000*6</f>
        <v>6000</v>
      </c>
      <c r="H14" s="48">
        <f t="shared" ref="H14:AD14" si="4">1000*6</f>
        <v>6000</v>
      </c>
      <c r="I14" s="48">
        <f t="shared" si="4"/>
        <v>6000</v>
      </c>
      <c r="J14" s="48">
        <f t="shared" si="4"/>
        <v>6000</v>
      </c>
      <c r="K14" s="48">
        <f t="shared" si="4"/>
        <v>6000</v>
      </c>
      <c r="L14" s="48">
        <f t="shared" si="4"/>
        <v>6000</v>
      </c>
      <c r="M14" s="48">
        <f t="shared" si="4"/>
        <v>6000</v>
      </c>
      <c r="N14" s="48">
        <f t="shared" si="4"/>
        <v>6000</v>
      </c>
      <c r="O14" s="48">
        <f t="shared" si="4"/>
        <v>6000</v>
      </c>
      <c r="P14" s="48">
        <f t="shared" si="4"/>
        <v>6000</v>
      </c>
      <c r="Q14" s="48">
        <f t="shared" si="4"/>
        <v>6000</v>
      </c>
      <c r="R14" s="48">
        <f t="shared" si="4"/>
        <v>6000</v>
      </c>
      <c r="S14" s="48">
        <f t="shared" si="4"/>
        <v>6000</v>
      </c>
      <c r="T14" s="48">
        <f t="shared" si="4"/>
        <v>6000</v>
      </c>
      <c r="U14" s="48">
        <f t="shared" si="4"/>
        <v>6000</v>
      </c>
      <c r="V14" s="48">
        <f t="shared" si="4"/>
        <v>6000</v>
      </c>
      <c r="W14" s="48">
        <f t="shared" si="4"/>
        <v>6000</v>
      </c>
      <c r="X14" s="48">
        <f t="shared" si="4"/>
        <v>6000</v>
      </c>
      <c r="Y14" s="48">
        <f t="shared" si="4"/>
        <v>6000</v>
      </c>
      <c r="Z14" s="48">
        <f t="shared" si="4"/>
        <v>6000</v>
      </c>
      <c r="AA14" s="48">
        <f t="shared" si="4"/>
        <v>6000</v>
      </c>
      <c r="AB14" s="48">
        <f t="shared" si="4"/>
        <v>6000</v>
      </c>
      <c r="AC14" s="48">
        <f t="shared" si="4"/>
        <v>6000</v>
      </c>
      <c r="AD14" s="48">
        <f t="shared" si="4"/>
        <v>6000</v>
      </c>
      <c r="AE14" s="48">
        <f>AD14*12</f>
        <v>72000</v>
      </c>
      <c r="AF14" s="48">
        <f>AE14</f>
        <v>72000</v>
      </c>
      <c r="AG14" s="48">
        <f t="shared" ref="AG14:AI14" si="5">AF14</f>
        <v>72000</v>
      </c>
      <c r="AH14" s="48">
        <f t="shared" si="5"/>
        <v>72000</v>
      </c>
      <c r="AI14" s="48">
        <f t="shared" si="5"/>
        <v>72000</v>
      </c>
      <c r="AJ14" s="48"/>
      <c r="AK14" s="48"/>
      <c r="AL14" s="48"/>
      <c r="AM14" s="48"/>
    </row>
    <row r="15" spans="1:39" x14ac:dyDescent="0.2">
      <c r="B15" s="78">
        <v>2</v>
      </c>
      <c r="C15" s="78"/>
      <c r="D15" s="78"/>
      <c r="E15" s="78" t="s">
        <v>61</v>
      </c>
      <c r="F15" s="78"/>
      <c r="G15" s="48">
        <f xml:space="preserve"> 1500*7</f>
        <v>10500</v>
      </c>
      <c r="H15" s="48">
        <f t="shared" ref="H15:AD15" si="6" xml:space="preserve"> 1500*7</f>
        <v>10500</v>
      </c>
      <c r="I15" s="48">
        <f t="shared" si="6"/>
        <v>10500</v>
      </c>
      <c r="J15" s="48">
        <f t="shared" si="6"/>
        <v>10500</v>
      </c>
      <c r="K15" s="48">
        <f t="shared" si="6"/>
        <v>10500</v>
      </c>
      <c r="L15" s="48">
        <f t="shared" si="6"/>
        <v>10500</v>
      </c>
      <c r="M15" s="48">
        <f t="shared" si="6"/>
        <v>10500</v>
      </c>
      <c r="N15" s="48">
        <f t="shared" si="6"/>
        <v>10500</v>
      </c>
      <c r="O15" s="48">
        <f t="shared" si="6"/>
        <v>10500</v>
      </c>
      <c r="P15" s="48">
        <f t="shared" si="6"/>
        <v>10500</v>
      </c>
      <c r="Q15" s="48">
        <f t="shared" si="6"/>
        <v>10500</v>
      </c>
      <c r="R15" s="48">
        <f t="shared" si="6"/>
        <v>10500</v>
      </c>
      <c r="S15" s="48">
        <f t="shared" si="6"/>
        <v>10500</v>
      </c>
      <c r="T15" s="48">
        <f t="shared" si="6"/>
        <v>10500</v>
      </c>
      <c r="U15" s="48">
        <f t="shared" si="6"/>
        <v>10500</v>
      </c>
      <c r="V15" s="48">
        <f t="shared" si="6"/>
        <v>10500</v>
      </c>
      <c r="W15" s="48">
        <f t="shared" si="6"/>
        <v>10500</v>
      </c>
      <c r="X15" s="48">
        <f t="shared" si="6"/>
        <v>10500</v>
      </c>
      <c r="Y15" s="48">
        <f t="shared" si="6"/>
        <v>10500</v>
      </c>
      <c r="Z15" s="48">
        <f t="shared" si="6"/>
        <v>10500</v>
      </c>
      <c r="AA15" s="48">
        <f t="shared" si="6"/>
        <v>10500</v>
      </c>
      <c r="AB15" s="48">
        <f t="shared" si="6"/>
        <v>10500</v>
      </c>
      <c r="AC15" s="48">
        <f t="shared" si="6"/>
        <v>10500</v>
      </c>
      <c r="AD15" s="48">
        <f t="shared" si="6"/>
        <v>10500</v>
      </c>
      <c r="AE15" s="48">
        <f t="shared" ref="AE15:AE16" si="7">AD15*12</f>
        <v>126000</v>
      </c>
      <c r="AF15" s="48">
        <f t="shared" ref="AF15:AI16" si="8">AE15</f>
        <v>126000</v>
      </c>
      <c r="AG15" s="48">
        <f t="shared" si="8"/>
        <v>126000</v>
      </c>
      <c r="AH15" s="48">
        <f t="shared" si="8"/>
        <v>126000</v>
      </c>
      <c r="AI15" s="48">
        <f t="shared" si="8"/>
        <v>126000</v>
      </c>
      <c r="AJ15" s="48"/>
      <c r="AK15" s="48"/>
      <c r="AL15" s="48"/>
      <c r="AM15" s="48"/>
    </row>
    <row r="16" spans="1:39" x14ac:dyDescent="0.2">
      <c r="B16" s="78">
        <v>3</v>
      </c>
      <c r="C16" s="78"/>
      <c r="D16" s="78"/>
      <c r="E16" s="78" t="s">
        <v>62</v>
      </c>
      <c r="F16" s="78"/>
      <c r="G16" s="48">
        <f xml:space="preserve"> 1500*8</f>
        <v>12000</v>
      </c>
      <c r="H16" s="48">
        <f t="shared" ref="H16:AD16" si="9" xml:space="preserve"> 1500*8</f>
        <v>12000</v>
      </c>
      <c r="I16" s="48">
        <f t="shared" si="9"/>
        <v>12000</v>
      </c>
      <c r="J16" s="48">
        <f t="shared" si="9"/>
        <v>12000</v>
      </c>
      <c r="K16" s="48">
        <f t="shared" si="9"/>
        <v>12000</v>
      </c>
      <c r="L16" s="48">
        <f t="shared" si="9"/>
        <v>12000</v>
      </c>
      <c r="M16" s="48">
        <f t="shared" si="9"/>
        <v>12000</v>
      </c>
      <c r="N16" s="48">
        <f t="shared" si="9"/>
        <v>12000</v>
      </c>
      <c r="O16" s="48">
        <f t="shared" si="9"/>
        <v>12000</v>
      </c>
      <c r="P16" s="48">
        <f t="shared" si="9"/>
        <v>12000</v>
      </c>
      <c r="Q16" s="48">
        <f t="shared" si="9"/>
        <v>12000</v>
      </c>
      <c r="R16" s="48">
        <f t="shared" si="9"/>
        <v>12000</v>
      </c>
      <c r="S16" s="48">
        <f t="shared" si="9"/>
        <v>12000</v>
      </c>
      <c r="T16" s="48">
        <f t="shared" si="9"/>
        <v>12000</v>
      </c>
      <c r="U16" s="48">
        <f t="shared" si="9"/>
        <v>12000</v>
      </c>
      <c r="V16" s="48">
        <f t="shared" si="9"/>
        <v>12000</v>
      </c>
      <c r="W16" s="48">
        <f t="shared" si="9"/>
        <v>12000</v>
      </c>
      <c r="X16" s="48">
        <f t="shared" si="9"/>
        <v>12000</v>
      </c>
      <c r="Y16" s="48">
        <f t="shared" si="9"/>
        <v>12000</v>
      </c>
      <c r="Z16" s="48">
        <f t="shared" si="9"/>
        <v>12000</v>
      </c>
      <c r="AA16" s="48">
        <f t="shared" si="9"/>
        <v>12000</v>
      </c>
      <c r="AB16" s="48">
        <f t="shared" si="9"/>
        <v>12000</v>
      </c>
      <c r="AC16" s="48">
        <f t="shared" si="9"/>
        <v>12000</v>
      </c>
      <c r="AD16" s="48">
        <f t="shared" si="9"/>
        <v>12000</v>
      </c>
      <c r="AE16" s="48">
        <f t="shared" si="7"/>
        <v>144000</v>
      </c>
      <c r="AF16" s="48">
        <f t="shared" si="8"/>
        <v>144000</v>
      </c>
      <c r="AG16" s="48">
        <f t="shared" si="8"/>
        <v>144000</v>
      </c>
      <c r="AH16" s="48">
        <f t="shared" si="8"/>
        <v>144000</v>
      </c>
      <c r="AI16" s="48">
        <f t="shared" si="8"/>
        <v>144000</v>
      </c>
      <c r="AJ16" s="48"/>
      <c r="AK16" s="48"/>
      <c r="AL16" s="48"/>
      <c r="AM16" s="48"/>
    </row>
    <row r="17" spans="1:39" x14ac:dyDescent="0.2">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row>
    <row r="18" spans="1:39" x14ac:dyDescent="0.2">
      <c r="A18" t="s">
        <v>63</v>
      </c>
      <c r="E18" s="79" t="s">
        <v>64</v>
      </c>
      <c r="F18" s="79"/>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row>
    <row r="19" spans="1:39" x14ac:dyDescent="0.2">
      <c r="F19" t="s">
        <v>7</v>
      </c>
      <c r="G19" s="48">
        <v>85</v>
      </c>
      <c r="H19" s="48">
        <f xml:space="preserve"> G19*0.99</f>
        <v>84.15</v>
      </c>
      <c r="I19" s="48">
        <f t="shared" ref="I19:AD19" si="10" xml:space="preserve"> H19*0.99</f>
        <v>83.308500000000009</v>
      </c>
      <c r="J19" s="48">
        <f t="shared" si="10"/>
        <v>82.475415000000012</v>
      </c>
      <c r="K19" s="48">
        <f t="shared" si="10"/>
        <v>81.650660850000008</v>
      </c>
      <c r="L19" s="48">
        <f t="shared" si="10"/>
        <v>80.834154241500002</v>
      </c>
      <c r="M19" s="48">
        <f t="shared" si="10"/>
        <v>80.025812699084995</v>
      </c>
      <c r="N19" s="48">
        <f t="shared" si="10"/>
        <v>79.22555457209414</v>
      </c>
      <c r="O19" s="48">
        <f t="shared" si="10"/>
        <v>78.433299026373192</v>
      </c>
      <c r="P19" s="48">
        <f t="shared" si="10"/>
        <v>77.648966036109456</v>
      </c>
      <c r="Q19" s="48">
        <f t="shared" si="10"/>
        <v>76.872476375748363</v>
      </c>
      <c r="R19" s="48">
        <f t="shared" si="10"/>
        <v>76.103751611990873</v>
      </c>
      <c r="S19" s="48">
        <f t="shared" si="10"/>
        <v>75.34271409587096</v>
      </c>
      <c r="T19" s="48">
        <f t="shared" si="10"/>
        <v>74.589286954912254</v>
      </c>
      <c r="U19" s="48">
        <f t="shared" si="10"/>
        <v>73.84339408536313</v>
      </c>
      <c r="V19" s="48">
        <f t="shared" si="10"/>
        <v>73.104960144509505</v>
      </c>
      <c r="W19" s="48">
        <f t="shared" si="10"/>
        <v>72.373910543064412</v>
      </c>
      <c r="X19" s="48">
        <f t="shared" si="10"/>
        <v>71.650171437633773</v>
      </c>
      <c r="Y19" s="48">
        <f t="shared" si="10"/>
        <v>70.933669723257438</v>
      </c>
      <c r="Z19" s="48">
        <f t="shared" si="10"/>
        <v>70.224333026024865</v>
      </c>
      <c r="AA19" s="48">
        <f t="shared" si="10"/>
        <v>69.52208969576462</v>
      </c>
      <c r="AB19" s="48">
        <f t="shared" si="10"/>
        <v>68.82686879880697</v>
      </c>
      <c r="AC19" s="48">
        <f t="shared" si="10"/>
        <v>68.138600110818899</v>
      </c>
      <c r="AD19" s="48">
        <f t="shared" si="10"/>
        <v>67.457214109710705</v>
      </c>
      <c r="AE19" s="48">
        <f>AD19*POWER(0.99, 12)</f>
        <v>59.793054074963379</v>
      </c>
      <c r="AF19" s="48">
        <f t="shared" ref="AF19:AI19" si="11">AE19*POWER(0.99, 12)</f>
        <v>52.999658565751986</v>
      </c>
      <c r="AG19" s="48">
        <f t="shared" si="11"/>
        <v>46.978095558802721</v>
      </c>
      <c r="AH19" s="48">
        <f t="shared" si="11"/>
        <v>41.640673205357402</v>
      </c>
      <c r="AI19" s="48">
        <f t="shared" si="11"/>
        <v>36.909662777303978</v>
      </c>
      <c r="AJ19" s="48"/>
      <c r="AK19" s="48"/>
      <c r="AL19" s="48"/>
      <c r="AM19" s="48"/>
    </row>
    <row r="20" spans="1:39" x14ac:dyDescent="0.2">
      <c r="E20" s="79" t="s">
        <v>65</v>
      </c>
      <c r="F20" s="79"/>
      <c r="G20" s="48" t="s">
        <v>66</v>
      </c>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row>
    <row r="21" spans="1:39" x14ac:dyDescent="0.2">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row>
    <row r="22" spans="1:39" x14ac:dyDescent="0.2">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row>
    <row r="23" spans="1:39" x14ac:dyDescent="0.2">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row>
    <row r="24" spans="1:39" x14ac:dyDescent="0.2">
      <c r="A24" t="s">
        <v>67</v>
      </c>
      <c r="E24" s="79" t="s">
        <v>68</v>
      </c>
      <c r="F24" s="79"/>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row>
    <row r="25" spans="1:39" x14ac:dyDescent="0.2">
      <c r="F25" t="s">
        <v>69</v>
      </c>
      <c r="G25" s="48">
        <v>10000</v>
      </c>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row>
    <row r="26" spans="1:39" x14ac:dyDescent="0.2">
      <c r="F26" t="s">
        <v>70</v>
      </c>
      <c r="G26" s="48">
        <v>0.05</v>
      </c>
      <c r="H26" s="48">
        <f>G26/12</f>
        <v>4.1666666666666666E-3</v>
      </c>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row>
    <row r="27" spans="1:39" x14ac:dyDescent="0.2">
      <c r="F27" t="s">
        <v>71</v>
      </c>
      <c r="G27" s="48" t="s">
        <v>72</v>
      </c>
      <c r="H27" s="48" t="s">
        <v>73</v>
      </c>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row>
    <row r="28" spans="1:39" x14ac:dyDescent="0.2">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row>
    <row r="29" spans="1:39" x14ac:dyDescent="0.2">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row>
    <row r="30" spans="1:39" x14ac:dyDescent="0.2">
      <c r="F30" t="s">
        <v>74</v>
      </c>
      <c r="G30" s="48">
        <f>SUM(G31:G32)</f>
        <v>458.33333333333337</v>
      </c>
      <c r="H30" s="48">
        <f t="shared" ref="H30:X30" si="12">SUM(H31:H32)</f>
        <v>456.59722222222223</v>
      </c>
      <c r="I30" s="48">
        <f t="shared" si="12"/>
        <v>454.86111111111114</v>
      </c>
      <c r="J30" s="48">
        <f t="shared" si="12"/>
        <v>453.125</v>
      </c>
      <c r="K30" s="48">
        <f t="shared" si="12"/>
        <v>451.38888888888891</v>
      </c>
      <c r="L30" s="48">
        <f t="shared" si="12"/>
        <v>449.65277777777783</v>
      </c>
      <c r="M30" s="48">
        <f t="shared" si="12"/>
        <v>447.91666666666669</v>
      </c>
      <c r="N30" s="48">
        <f t="shared" si="12"/>
        <v>446.1805555555556</v>
      </c>
      <c r="O30" s="48">
        <f t="shared" si="12"/>
        <v>444.44444444444446</v>
      </c>
      <c r="P30" s="48">
        <f t="shared" si="12"/>
        <v>442.70833333333337</v>
      </c>
      <c r="Q30" s="48">
        <f t="shared" si="12"/>
        <v>440.97222222222223</v>
      </c>
      <c r="R30" s="48">
        <f t="shared" si="12"/>
        <v>439.23611111111114</v>
      </c>
      <c r="S30" s="48">
        <f t="shared" si="12"/>
        <v>437.5</v>
      </c>
      <c r="T30" s="48">
        <f t="shared" si="12"/>
        <v>435.76388888888891</v>
      </c>
      <c r="U30" s="48">
        <f t="shared" si="12"/>
        <v>434.02777777777777</v>
      </c>
      <c r="V30" s="48">
        <f t="shared" si="12"/>
        <v>432.29166666666669</v>
      </c>
      <c r="W30" s="48">
        <f t="shared" si="12"/>
        <v>430.5555555555556</v>
      </c>
      <c r="X30" s="48">
        <f t="shared" si="12"/>
        <v>428.81944444444446</v>
      </c>
      <c r="Y30" s="48">
        <f t="shared" ref="Y30" si="13">SUM(Y31:Y32)</f>
        <v>427.08333333333337</v>
      </c>
      <c r="Z30" s="48">
        <f t="shared" ref="Z30" si="14">SUM(Z31:Z32)</f>
        <v>425.34722222222223</v>
      </c>
      <c r="AA30" s="48">
        <f t="shared" ref="AA30" si="15">SUM(AA31:AA32)</f>
        <v>423.61111111111114</v>
      </c>
      <c r="AB30" s="48">
        <f t="shared" ref="AB30" si="16">SUM(AB31:AB32)</f>
        <v>421.875</v>
      </c>
      <c r="AC30" s="48">
        <f t="shared" ref="AC30" si="17">SUM(AC31:AC32)</f>
        <v>420.13888888888891</v>
      </c>
      <c r="AD30" s="48">
        <f t="shared" ref="AD30" si="18">SUM(AD31:AD32)</f>
        <v>418.40277777777777</v>
      </c>
      <c r="AE30" s="48"/>
      <c r="AF30" s="48"/>
      <c r="AG30" s="48"/>
      <c r="AH30" s="48"/>
      <c r="AI30" s="48"/>
      <c r="AJ30" s="48"/>
      <c r="AK30" s="48"/>
      <c r="AL30" s="48"/>
      <c r="AM30" s="48"/>
    </row>
    <row r="31" spans="1:39" x14ac:dyDescent="0.2">
      <c r="F31" t="s">
        <v>75</v>
      </c>
      <c r="G31" s="48">
        <f xml:space="preserve"> $G$25/24</f>
        <v>416.66666666666669</v>
      </c>
      <c r="H31" s="48">
        <f t="shared" ref="H31:AD31" si="19" xml:space="preserve"> $G$25/24</f>
        <v>416.66666666666669</v>
      </c>
      <c r="I31" s="48">
        <f t="shared" si="19"/>
        <v>416.66666666666669</v>
      </c>
      <c r="J31" s="48">
        <f t="shared" si="19"/>
        <v>416.66666666666669</v>
      </c>
      <c r="K31" s="48">
        <f t="shared" si="19"/>
        <v>416.66666666666669</v>
      </c>
      <c r="L31" s="48">
        <f t="shared" si="19"/>
        <v>416.66666666666669</v>
      </c>
      <c r="M31" s="48">
        <f t="shared" si="19"/>
        <v>416.66666666666669</v>
      </c>
      <c r="N31" s="48">
        <f t="shared" si="19"/>
        <v>416.66666666666669</v>
      </c>
      <c r="O31" s="48">
        <f t="shared" si="19"/>
        <v>416.66666666666669</v>
      </c>
      <c r="P31" s="48">
        <f t="shared" si="19"/>
        <v>416.66666666666669</v>
      </c>
      <c r="Q31" s="48">
        <f t="shared" si="19"/>
        <v>416.66666666666669</v>
      </c>
      <c r="R31" s="48">
        <f t="shared" si="19"/>
        <v>416.66666666666669</v>
      </c>
      <c r="S31" s="48">
        <f t="shared" si="19"/>
        <v>416.66666666666669</v>
      </c>
      <c r="T31" s="48">
        <f t="shared" si="19"/>
        <v>416.66666666666669</v>
      </c>
      <c r="U31" s="48">
        <f t="shared" si="19"/>
        <v>416.66666666666669</v>
      </c>
      <c r="V31" s="48">
        <f t="shared" si="19"/>
        <v>416.66666666666669</v>
      </c>
      <c r="W31" s="48">
        <f t="shared" si="19"/>
        <v>416.66666666666669</v>
      </c>
      <c r="X31" s="48">
        <f t="shared" si="19"/>
        <v>416.66666666666669</v>
      </c>
      <c r="Y31" s="48">
        <f t="shared" si="19"/>
        <v>416.66666666666669</v>
      </c>
      <c r="Z31" s="48">
        <f t="shared" si="19"/>
        <v>416.66666666666669</v>
      </c>
      <c r="AA31" s="48">
        <f t="shared" si="19"/>
        <v>416.66666666666669</v>
      </c>
      <c r="AB31" s="48">
        <f t="shared" si="19"/>
        <v>416.66666666666669</v>
      </c>
      <c r="AC31" s="48">
        <f t="shared" si="19"/>
        <v>416.66666666666669</v>
      </c>
      <c r="AD31" s="48">
        <f t="shared" si="19"/>
        <v>416.66666666666669</v>
      </c>
      <c r="AE31" s="48"/>
      <c r="AF31" s="48"/>
      <c r="AG31" s="48"/>
      <c r="AH31" s="48"/>
      <c r="AI31" s="48"/>
      <c r="AJ31" s="48"/>
      <c r="AK31" s="48"/>
      <c r="AL31" s="48"/>
      <c r="AM31" s="48"/>
    </row>
    <row r="32" spans="1:39" x14ac:dyDescent="0.2">
      <c r="F32" t="s">
        <v>76</v>
      </c>
      <c r="G32" s="48">
        <f xml:space="preserve"> H26*G25</f>
        <v>41.666666666666664</v>
      </c>
      <c r="H32" s="48">
        <f>G34*$H$26</f>
        <v>39.930555555555557</v>
      </c>
      <c r="I32" s="48">
        <f>H34*$H$26</f>
        <v>38.19444444444445</v>
      </c>
      <c r="J32" s="48">
        <f t="shared" ref="J32:X32" si="20">I34*$H$26</f>
        <v>36.458333333333343</v>
      </c>
      <c r="K32" s="48">
        <f t="shared" si="20"/>
        <v>34.722222222222229</v>
      </c>
      <c r="L32" s="48">
        <f t="shared" si="20"/>
        <v>32.986111111111121</v>
      </c>
      <c r="M32" s="48">
        <f t="shared" si="20"/>
        <v>31.250000000000007</v>
      </c>
      <c r="N32" s="48">
        <f t="shared" si="20"/>
        <v>29.513888888888896</v>
      </c>
      <c r="O32" s="48">
        <f t="shared" si="20"/>
        <v>27.777777777777782</v>
      </c>
      <c r="P32" s="48">
        <f t="shared" si="20"/>
        <v>26.041666666666671</v>
      </c>
      <c r="Q32" s="48">
        <f t="shared" si="20"/>
        <v>24.305555555555557</v>
      </c>
      <c r="R32" s="48">
        <f t="shared" si="20"/>
        <v>22.569444444444446</v>
      </c>
      <c r="S32" s="48">
        <f t="shared" si="20"/>
        <v>20.833333333333332</v>
      </c>
      <c r="T32" s="48">
        <f t="shared" si="20"/>
        <v>19.097222222222221</v>
      </c>
      <c r="U32" s="48">
        <f t="shared" si="20"/>
        <v>17.361111111111107</v>
      </c>
      <c r="V32" s="48">
        <f t="shared" si="20"/>
        <v>15.624999999999998</v>
      </c>
      <c r="W32" s="48">
        <f t="shared" si="20"/>
        <v>13.888888888888888</v>
      </c>
      <c r="X32" s="48">
        <f t="shared" si="20"/>
        <v>12.152777777777777</v>
      </c>
      <c r="Y32" s="48">
        <f t="shared" ref="Y32:AD32" si="21">X34*$H$26</f>
        <v>10.416666666666666</v>
      </c>
      <c r="Z32" s="48">
        <f t="shared" si="21"/>
        <v>8.6805555555555554</v>
      </c>
      <c r="AA32" s="48">
        <f t="shared" si="21"/>
        <v>6.9444444444444446</v>
      </c>
      <c r="AB32" s="48">
        <f t="shared" si="21"/>
        <v>5.208333333333333</v>
      </c>
      <c r="AC32" s="48">
        <f t="shared" si="21"/>
        <v>3.4722222222222219</v>
      </c>
      <c r="AD32" s="48">
        <f t="shared" si="21"/>
        <v>1.7361111111111107</v>
      </c>
      <c r="AE32" s="48"/>
      <c r="AF32" s="48"/>
      <c r="AG32" s="48"/>
      <c r="AH32" s="48"/>
      <c r="AI32" s="48"/>
      <c r="AJ32" s="48"/>
      <c r="AK32" s="48"/>
      <c r="AL32" s="48"/>
      <c r="AM32" s="48"/>
    </row>
    <row r="33" spans="6:39" x14ac:dyDescent="0.2">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row>
    <row r="34" spans="6:39" x14ac:dyDescent="0.2">
      <c r="F34" t="s">
        <v>77</v>
      </c>
      <c r="G34" s="48">
        <f>G25-G31</f>
        <v>9583.3333333333339</v>
      </c>
      <c r="H34" s="48">
        <f>G34-H31</f>
        <v>9166.6666666666679</v>
      </c>
      <c r="I34" s="48">
        <f t="shared" ref="I34:AD34" si="22">H34-I31</f>
        <v>8750.0000000000018</v>
      </c>
      <c r="J34" s="48">
        <f t="shared" si="22"/>
        <v>8333.3333333333358</v>
      </c>
      <c r="K34" s="48">
        <f t="shared" si="22"/>
        <v>7916.6666666666688</v>
      </c>
      <c r="L34" s="48">
        <f t="shared" si="22"/>
        <v>7500.0000000000018</v>
      </c>
      <c r="M34" s="48">
        <f t="shared" si="22"/>
        <v>7083.3333333333348</v>
      </c>
      <c r="N34" s="48">
        <f t="shared" si="22"/>
        <v>6666.6666666666679</v>
      </c>
      <c r="O34" s="48">
        <f t="shared" si="22"/>
        <v>6250.0000000000009</v>
      </c>
      <c r="P34" s="48">
        <f t="shared" si="22"/>
        <v>5833.3333333333339</v>
      </c>
      <c r="Q34" s="48">
        <f t="shared" si="22"/>
        <v>5416.666666666667</v>
      </c>
      <c r="R34" s="48">
        <f t="shared" si="22"/>
        <v>5000</v>
      </c>
      <c r="S34" s="48">
        <f t="shared" si="22"/>
        <v>4583.333333333333</v>
      </c>
      <c r="T34" s="48">
        <f t="shared" si="22"/>
        <v>4166.6666666666661</v>
      </c>
      <c r="U34" s="48">
        <f t="shared" si="22"/>
        <v>3749.9999999999995</v>
      </c>
      <c r="V34" s="48">
        <f t="shared" si="22"/>
        <v>3333.333333333333</v>
      </c>
      <c r="W34" s="48">
        <f t="shared" si="22"/>
        <v>2916.6666666666665</v>
      </c>
      <c r="X34" s="48">
        <f t="shared" si="22"/>
        <v>2500</v>
      </c>
      <c r="Y34" s="48">
        <f t="shared" si="22"/>
        <v>2083.3333333333335</v>
      </c>
      <c r="Z34" s="48">
        <f t="shared" si="22"/>
        <v>1666.6666666666667</v>
      </c>
      <c r="AA34" s="48">
        <f t="shared" si="22"/>
        <v>1250</v>
      </c>
      <c r="AB34" s="48">
        <f t="shared" si="22"/>
        <v>833.33333333333326</v>
      </c>
      <c r="AC34" s="48">
        <f t="shared" si="22"/>
        <v>416.66666666666657</v>
      </c>
      <c r="AD34" s="48">
        <f t="shared" si="22"/>
        <v>0</v>
      </c>
      <c r="AE34" s="48"/>
      <c r="AF34" s="48"/>
      <c r="AG34" s="48"/>
      <c r="AH34" s="48"/>
      <c r="AI34" s="48"/>
      <c r="AJ34" s="48"/>
      <c r="AK34" s="48"/>
      <c r="AL34" s="48"/>
      <c r="AM34" s="48"/>
    </row>
    <row r="35" spans="6:39" x14ac:dyDescent="0.2">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row>
    <row r="36" spans="6:39" x14ac:dyDescent="0.2">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row>
    <row r="37" spans="6:39" x14ac:dyDescent="0.2">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row>
    <row r="38" spans="6:39" x14ac:dyDescent="0.2">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row>
    <row r="39" spans="6:39" x14ac:dyDescent="0.2">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row>
    <row r="40" spans="6:39" x14ac:dyDescent="0.2">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row>
    <row r="41" spans="6:39" x14ac:dyDescent="0.2">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row>
    <row r="42" spans="6:39" x14ac:dyDescent="0.2">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row>
    <row r="43" spans="6:39" x14ac:dyDescent="0.2">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row>
    <row r="44" spans="6:39" x14ac:dyDescent="0.2">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row>
    <row r="45" spans="6:39" x14ac:dyDescent="0.2">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row>
    <row r="46" spans="6:39" x14ac:dyDescent="0.2">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row>
    <row r="47" spans="6:39" x14ac:dyDescent="0.2">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row>
    <row r="48" spans="6:39" x14ac:dyDescent="0.2">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row>
    <row r="49" spans="7:39" x14ac:dyDescent="0.2">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row>
    <row r="50" spans="7:39" x14ac:dyDescent="0.2">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row>
    <row r="51" spans="7:39" x14ac:dyDescent="0.2">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row>
    <row r="52" spans="7:39" x14ac:dyDescent="0.2">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row>
    <row r="53" spans="7:39" x14ac:dyDescent="0.2">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row>
    <row r="54" spans="7:39" x14ac:dyDescent="0.2">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row>
    <row r="55" spans="7:39" x14ac:dyDescent="0.2">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row>
    <row r="56" spans="7:39" x14ac:dyDescent="0.2">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row>
    <row r="57" spans="7:39" x14ac:dyDescent="0.2">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row>
    <row r="58" spans="7:39" x14ac:dyDescent="0.2">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row>
    <row r="59" spans="7:39" x14ac:dyDescent="0.2">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row>
    <row r="60" spans="7:39" x14ac:dyDescent="0.2">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row>
    <row r="61" spans="7:39" x14ac:dyDescent="0.2">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row>
    <row r="62" spans="7:39" x14ac:dyDescent="0.2">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row>
    <row r="63" spans="7:39" x14ac:dyDescent="0.2">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row>
    <row r="64" spans="7:39" x14ac:dyDescent="0.2">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row>
    <row r="65" spans="7:39" x14ac:dyDescent="0.2">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row>
    <row r="66" spans="7:39" x14ac:dyDescent="0.2">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row>
    <row r="67" spans="7:39" x14ac:dyDescent="0.2">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row>
    <row r="68" spans="7:39" x14ac:dyDescent="0.2">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row>
    <row r="69" spans="7:39" x14ac:dyDescent="0.2">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row>
    <row r="70" spans="7:39" x14ac:dyDescent="0.2">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row>
    <row r="71" spans="7:39" x14ac:dyDescent="0.2">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row>
    <row r="72" spans="7:39" x14ac:dyDescent="0.2">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row>
    <row r="73" spans="7:39" x14ac:dyDescent="0.2">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row>
    <row r="74" spans="7:39" x14ac:dyDescent="0.2">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row>
    <row r="75" spans="7:39" x14ac:dyDescent="0.2">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row>
    <row r="76" spans="7:39" x14ac:dyDescent="0.2">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row>
    <row r="77" spans="7:39" x14ac:dyDescent="0.2">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row>
    <row r="78" spans="7:39" x14ac:dyDescent="0.2">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row>
    <row r="79" spans="7:39" x14ac:dyDescent="0.2">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row>
    <row r="80" spans="7:39" x14ac:dyDescent="0.2">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row>
    <row r="81" spans="7:39" x14ac:dyDescent="0.2">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row>
    <row r="82" spans="7:39" x14ac:dyDescent="0.2">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row>
    <row r="83" spans="7:39" x14ac:dyDescent="0.2">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row>
    <row r="84" spans="7:39" x14ac:dyDescent="0.2">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row>
    <row r="85" spans="7:39" x14ac:dyDescent="0.2">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row>
    <row r="86" spans="7:39" x14ac:dyDescent="0.2">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row>
    <row r="87" spans="7:39" x14ac:dyDescent="0.2">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row>
    <row r="88" spans="7:39" x14ac:dyDescent="0.2">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row>
    <row r="89" spans="7:39" x14ac:dyDescent="0.2">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row>
    <row r="90" spans="7:39" x14ac:dyDescent="0.2">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row>
    <row r="91" spans="7:39" x14ac:dyDescent="0.2">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row>
    <row r="92" spans="7:39" x14ac:dyDescent="0.2">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row>
    <row r="93" spans="7:39" x14ac:dyDescent="0.2">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row>
    <row r="94" spans="7:39" x14ac:dyDescent="0.2">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row>
    <row r="95" spans="7:39" x14ac:dyDescent="0.2">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row>
    <row r="96" spans="7:39" x14ac:dyDescent="0.2">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row>
    <row r="97" spans="7:39" x14ac:dyDescent="0.2">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row>
    <row r="98" spans="7:39" x14ac:dyDescent="0.2">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row>
    <row r="99" spans="7:39" x14ac:dyDescent="0.2">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row>
    <row r="100" spans="7:39" x14ac:dyDescent="0.2">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row>
    <row r="101" spans="7:39" x14ac:dyDescent="0.2">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row>
    <row r="102" spans="7:39" x14ac:dyDescent="0.2">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row>
    <row r="103" spans="7:39" x14ac:dyDescent="0.2">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row>
    <row r="104" spans="7:39" x14ac:dyDescent="0.2">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row>
    <row r="105" spans="7:39" x14ac:dyDescent="0.2">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row>
    <row r="106" spans="7:39" x14ac:dyDescent="0.2">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row>
    <row r="107" spans="7:39" x14ac:dyDescent="0.2">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row>
    <row r="108" spans="7:39" x14ac:dyDescent="0.2">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row>
    <row r="109" spans="7:39" x14ac:dyDescent="0.2">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row>
  </sheetData>
  <mergeCells count="19">
    <mergeCell ref="E24:F24"/>
    <mergeCell ref="B16:D16"/>
    <mergeCell ref="E14:F14"/>
    <mergeCell ref="E15:F15"/>
    <mergeCell ref="E16:F16"/>
    <mergeCell ref="E18:F18"/>
    <mergeCell ref="E20:F20"/>
    <mergeCell ref="B15:D15"/>
    <mergeCell ref="B11:D11"/>
    <mergeCell ref="B12:D12"/>
    <mergeCell ref="E6:F6"/>
    <mergeCell ref="E13:F13"/>
    <mergeCell ref="B14:D14"/>
    <mergeCell ref="B10:D10"/>
    <mergeCell ref="B4:C4"/>
    <mergeCell ref="B6:D6"/>
    <mergeCell ref="B7:D7"/>
    <mergeCell ref="B8:D8"/>
    <mergeCell ref="B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6F1EF-7E21-4BD4-9D40-12079E75998D}">
  <dimension ref="A1:AM265"/>
  <sheetViews>
    <sheetView topLeftCell="AC1" zoomScale="90" zoomScaleNormal="90" workbookViewId="0">
      <selection activeCell="AK266" sqref="AK1:AM1048576"/>
    </sheetView>
  </sheetViews>
  <sheetFormatPr baseColWidth="10" defaultColWidth="8.83203125" defaultRowHeight="15" x14ac:dyDescent="0.2"/>
  <cols>
    <col min="1" max="1" width="35.5" customWidth="1"/>
    <col min="4" max="4" width="11.5" customWidth="1"/>
    <col min="7" max="8" width="10.33203125" bestFit="1" customWidth="1"/>
    <col min="9" max="20" width="11" bestFit="1" customWidth="1"/>
    <col min="21" max="30" width="10.83203125" bestFit="1" customWidth="1"/>
    <col min="31" max="35" width="11" customWidth="1"/>
    <col min="37" max="38" width="8.6640625"/>
    <col min="39" max="39" width="11.5" customWidth="1"/>
  </cols>
  <sheetData>
    <row r="1" spans="1:39" x14ac:dyDescent="0.2">
      <c r="B1" s="78"/>
      <c r="C1" s="78"/>
      <c r="D1" s="78"/>
      <c r="AK1" s="78"/>
      <c r="AL1" s="78"/>
      <c r="AM1" s="78"/>
    </row>
    <row r="2" spans="1:39" x14ac:dyDescent="0.2">
      <c r="A2" t="s">
        <v>27</v>
      </c>
      <c r="B2" s="78"/>
      <c r="C2" s="78"/>
      <c r="D2" s="78"/>
      <c r="AK2" s="78"/>
      <c r="AL2" s="78"/>
      <c r="AM2" s="78"/>
    </row>
    <row r="3" spans="1:39" x14ac:dyDescent="0.2">
      <c r="B3" s="78"/>
      <c r="C3" s="78"/>
      <c r="D3" s="78"/>
      <c r="G3" s="9">
        <v>44927</v>
      </c>
      <c r="H3" s="9">
        <v>44958</v>
      </c>
      <c r="I3" s="9">
        <v>44986</v>
      </c>
      <c r="J3" s="9">
        <v>45017</v>
      </c>
      <c r="K3" s="9">
        <v>45047</v>
      </c>
      <c r="L3" s="9">
        <v>45078</v>
      </c>
      <c r="M3" s="9">
        <v>45108</v>
      </c>
      <c r="N3" s="9">
        <v>45139</v>
      </c>
      <c r="O3" s="9">
        <v>45170</v>
      </c>
      <c r="P3" s="9">
        <v>45200</v>
      </c>
      <c r="Q3" s="9">
        <v>45231</v>
      </c>
      <c r="R3" s="9">
        <v>45261</v>
      </c>
      <c r="S3" s="9">
        <v>45292</v>
      </c>
      <c r="T3" s="9">
        <v>45323</v>
      </c>
      <c r="U3" s="9">
        <v>45352</v>
      </c>
      <c r="V3" s="9">
        <v>45383</v>
      </c>
      <c r="W3" s="9">
        <v>45413</v>
      </c>
      <c r="X3" s="9">
        <v>45444</v>
      </c>
      <c r="Y3" s="9">
        <v>45474</v>
      </c>
      <c r="Z3" s="9">
        <v>45505</v>
      </c>
      <c r="AA3" s="9">
        <v>45536</v>
      </c>
      <c r="AB3" s="9">
        <v>45566</v>
      </c>
      <c r="AC3" s="9">
        <v>45597</v>
      </c>
      <c r="AD3" s="9">
        <v>45627</v>
      </c>
      <c r="AE3" s="1">
        <v>2025</v>
      </c>
      <c r="AF3" s="1">
        <v>2026</v>
      </c>
      <c r="AG3" s="1">
        <v>2027</v>
      </c>
      <c r="AH3" s="1">
        <v>2028</v>
      </c>
      <c r="AI3" s="1">
        <v>2029</v>
      </c>
      <c r="AK3" s="78"/>
      <c r="AL3" s="78"/>
      <c r="AM3" s="78"/>
    </row>
    <row r="4" spans="1:39" x14ac:dyDescent="0.2">
      <c r="B4" s="88" t="s">
        <v>78</v>
      </c>
      <c r="C4" s="88"/>
      <c r="D4" s="88"/>
      <c r="AK4" s="88" t="s">
        <v>78</v>
      </c>
      <c r="AL4" s="88"/>
      <c r="AM4" s="88"/>
    </row>
    <row r="5" spans="1:39" x14ac:dyDescent="0.2">
      <c r="B5" s="89"/>
      <c r="C5" s="89"/>
      <c r="D5" s="89"/>
      <c r="AK5" s="89"/>
      <c r="AL5" s="89"/>
      <c r="AM5" s="89"/>
    </row>
    <row r="6" spans="1:39" x14ac:dyDescent="0.2">
      <c r="B6" s="87" t="s">
        <v>79</v>
      </c>
      <c r="C6" s="87"/>
      <c r="D6" s="87"/>
      <c r="AK6" s="87" t="s">
        <v>79</v>
      </c>
      <c r="AL6" s="87"/>
      <c r="AM6" s="87"/>
    </row>
    <row r="7" spans="1:39" x14ac:dyDescent="0.2">
      <c r="B7" s="80" t="s">
        <v>21</v>
      </c>
      <c r="C7" s="80"/>
      <c r="D7" s="80"/>
      <c r="G7">
        <f xml:space="preserve"> 'Revenue Forecasting'!D7</f>
        <v>4500</v>
      </c>
      <c r="H7">
        <f xml:space="preserve"> 'Revenue Forecasting'!E7</f>
        <v>360</v>
      </c>
      <c r="I7">
        <f xml:space="preserve"> 'Revenue Forecasting'!F7</f>
        <v>1980</v>
      </c>
      <c r="J7">
        <f xml:space="preserve"> 'Revenue Forecasting'!G7</f>
        <v>480</v>
      </c>
      <c r="K7">
        <f xml:space="preserve"> 'Revenue Forecasting'!H7</f>
        <v>2100</v>
      </c>
      <c r="L7">
        <f xml:space="preserve"> 'Revenue Forecasting'!I7</f>
        <v>600</v>
      </c>
      <c r="M7">
        <f xml:space="preserve"> 'Revenue Forecasting'!J7</f>
        <v>2220</v>
      </c>
      <c r="N7">
        <f xml:space="preserve"> 'Revenue Forecasting'!K7</f>
        <v>720</v>
      </c>
      <c r="O7">
        <f xml:space="preserve"> 'Revenue Forecasting'!L7</f>
        <v>3960</v>
      </c>
      <c r="P7">
        <f xml:space="preserve"> 'Revenue Forecasting'!M7</f>
        <v>960</v>
      </c>
      <c r="Q7">
        <f xml:space="preserve"> 'Revenue Forecasting'!N7</f>
        <v>2580</v>
      </c>
      <c r="R7">
        <f xml:space="preserve"> 'Revenue Forecasting'!O7</f>
        <v>1080</v>
      </c>
      <c r="S7">
        <f xml:space="preserve"> 'Revenue Forecasting'!P7</f>
        <v>2700</v>
      </c>
      <c r="T7">
        <f xml:space="preserve"> 'Revenue Forecasting'!Q7</f>
        <v>1200</v>
      </c>
      <c r="U7">
        <f xml:space="preserve"> 'Revenue Forecasting'!R7</f>
        <v>1200</v>
      </c>
      <c r="V7">
        <f xml:space="preserve"> 'Revenue Forecasting'!S7</f>
        <v>2820</v>
      </c>
      <c r="W7">
        <f xml:space="preserve"> 'Revenue Forecasting'!T7</f>
        <v>1320</v>
      </c>
      <c r="X7">
        <f xml:space="preserve"> 'Revenue Forecasting'!U7</f>
        <v>1320</v>
      </c>
      <c r="Y7">
        <f xml:space="preserve"> 'Revenue Forecasting'!V7</f>
        <v>4560</v>
      </c>
      <c r="Z7">
        <f xml:space="preserve"> 'Revenue Forecasting'!W7</f>
        <v>1560</v>
      </c>
      <c r="AA7">
        <f xml:space="preserve"> 'Revenue Forecasting'!X7</f>
        <v>3180</v>
      </c>
      <c r="AB7">
        <f xml:space="preserve"> 'Revenue Forecasting'!Y7</f>
        <v>1680</v>
      </c>
      <c r="AC7">
        <f xml:space="preserve"> 'Revenue Forecasting'!Z7</f>
        <v>1680</v>
      </c>
      <c r="AD7">
        <f xml:space="preserve"> 'Revenue Forecasting'!AA7</f>
        <v>3300</v>
      </c>
      <c r="AE7">
        <f xml:space="preserve"> 'Revenue Forecasting'!AB7</f>
        <v>12000</v>
      </c>
      <c r="AF7">
        <f xml:space="preserve"> 'Revenue Forecasting'!AC7</f>
        <v>18000</v>
      </c>
      <c r="AG7">
        <f xml:space="preserve"> 'Revenue Forecasting'!AD7</f>
        <v>27000</v>
      </c>
      <c r="AH7">
        <f xml:space="preserve"> 'Revenue Forecasting'!AE7</f>
        <v>40500</v>
      </c>
      <c r="AI7">
        <f xml:space="preserve"> 'Revenue Forecasting'!AF7</f>
        <v>60750</v>
      </c>
      <c r="AK7" s="80" t="s">
        <v>21</v>
      </c>
      <c r="AL7" s="80"/>
      <c r="AM7" s="80"/>
    </row>
    <row r="8" spans="1:39" x14ac:dyDescent="0.2">
      <c r="B8" s="80" t="s">
        <v>23</v>
      </c>
      <c r="C8" s="80"/>
      <c r="D8" s="80"/>
      <c r="G8">
        <f>'Revenue Forecasting'!D11</f>
        <v>5000</v>
      </c>
      <c r="H8">
        <f>'Revenue Forecasting'!E11</f>
        <v>340</v>
      </c>
      <c r="I8">
        <f>'Revenue Forecasting'!F11</f>
        <v>3010</v>
      </c>
      <c r="J8">
        <f>'Revenue Forecasting'!G11</f>
        <v>3180</v>
      </c>
      <c r="K8">
        <f>'Revenue Forecasting'!H11</f>
        <v>680</v>
      </c>
      <c r="L8">
        <f>'Revenue Forecasting'!I11</f>
        <v>3350</v>
      </c>
      <c r="M8">
        <f>'Revenue Forecasting'!J11</f>
        <v>850</v>
      </c>
      <c r="N8">
        <f>'Revenue Forecasting'!K11</f>
        <v>850</v>
      </c>
      <c r="O8">
        <f>'Revenue Forecasting'!L11</f>
        <v>3520</v>
      </c>
      <c r="P8">
        <f>'Revenue Forecasting'!M11</f>
        <v>1020</v>
      </c>
      <c r="Q8">
        <f>'Revenue Forecasting'!N11</f>
        <v>3690</v>
      </c>
      <c r="R8">
        <f>'Revenue Forecasting'!O11</f>
        <v>1190</v>
      </c>
      <c r="S8">
        <f>'Revenue Forecasting'!P11</f>
        <v>6530</v>
      </c>
      <c r="T8">
        <f>'Revenue Forecasting'!Q11</f>
        <v>1530</v>
      </c>
      <c r="U8">
        <f>'Revenue Forecasting'!R11</f>
        <v>4200</v>
      </c>
      <c r="V8">
        <f>'Revenue Forecasting'!S11</f>
        <v>1700</v>
      </c>
      <c r="W8">
        <f>'Revenue Forecasting'!T11</f>
        <v>4370</v>
      </c>
      <c r="X8">
        <f>'Revenue Forecasting'!U11</f>
        <v>1870</v>
      </c>
      <c r="Y8">
        <f>'Revenue Forecasting'!V11</f>
        <v>1870</v>
      </c>
      <c r="Z8">
        <f>'Revenue Forecasting'!W11</f>
        <v>4540</v>
      </c>
      <c r="AA8">
        <f>'Revenue Forecasting'!X11</f>
        <v>2040</v>
      </c>
      <c r="AB8">
        <f>'Revenue Forecasting'!Y11</f>
        <v>7380</v>
      </c>
      <c r="AC8">
        <f>'Revenue Forecasting'!Z11</f>
        <v>2380</v>
      </c>
      <c r="AD8">
        <f>'Revenue Forecasting'!AA11</f>
        <v>5050</v>
      </c>
      <c r="AE8">
        <f>'Revenue Forecasting'!AB11</f>
        <v>25000</v>
      </c>
      <c r="AF8">
        <f>'Revenue Forecasting'!AC11</f>
        <v>37500</v>
      </c>
      <c r="AG8">
        <f>'Revenue Forecasting'!AD11</f>
        <v>56250</v>
      </c>
      <c r="AH8">
        <f>'Revenue Forecasting'!AE11</f>
        <v>84375</v>
      </c>
      <c r="AI8">
        <f>'Revenue Forecasting'!AF11</f>
        <v>126562.5</v>
      </c>
      <c r="AK8" s="80" t="s">
        <v>23</v>
      </c>
      <c r="AL8" s="80"/>
      <c r="AM8" s="80"/>
    </row>
    <row r="9" spans="1:39" x14ac:dyDescent="0.2">
      <c r="B9" s="80" t="s">
        <v>25</v>
      </c>
      <c r="C9" s="80"/>
      <c r="D9" s="80"/>
      <c r="G9">
        <f>'Revenue Forecasting'!D15</f>
        <v>3500</v>
      </c>
      <c r="H9">
        <f>'Revenue Forecasting'!E15</f>
        <v>220</v>
      </c>
      <c r="I9">
        <f>'Revenue Forecasting'!F15</f>
        <v>3940</v>
      </c>
      <c r="J9">
        <f>'Revenue Forecasting'!G15</f>
        <v>440</v>
      </c>
      <c r="K9">
        <f>'Revenue Forecasting'!H15</f>
        <v>7880</v>
      </c>
      <c r="L9">
        <f>'Revenue Forecasting'!I15</f>
        <v>880</v>
      </c>
      <c r="M9">
        <f>'Revenue Forecasting'!J15</f>
        <v>4600</v>
      </c>
      <c r="N9">
        <f>'Revenue Forecasting'!K15</f>
        <v>1100</v>
      </c>
      <c r="O9">
        <f>'Revenue Forecasting'!L15</f>
        <v>4820</v>
      </c>
      <c r="P9">
        <f>'Revenue Forecasting'!M15</f>
        <v>1320</v>
      </c>
      <c r="Q9">
        <f>'Revenue Forecasting'!N15</f>
        <v>1320</v>
      </c>
      <c r="R9">
        <f>'Revenue Forecasting'!O15</f>
        <v>1320</v>
      </c>
      <c r="S9">
        <f>'Revenue Forecasting'!P15</f>
        <v>5040</v>
      </c>
      <c r="T9">
        <f>'Revenue Forecasting'!Q15</f>
        <v>1540</v>
      </c>
      <c r="U9">
        <f>'Revenue Forecasting'!R15</f>
        <v>5260</v>
      </c>
      <c r="V9">
        <f>'Revenue Forecasting'!S15</f>
        <v>1760</v>
      </c>
      <c r="W9">
        <f>'Revenue Forecasting'!T15</f>
        <v>5480</v>
      </c>
      <c r="X9">
        <f>'Revenue Forecasting'!U15</f>
        <v>1980</v>
      </c>
      <c r="Y9">
        <f>'Revenue Forecasting'!V15</f>
        <v>9420</v>
      </c>
      <c r="Z9">
        <f>'Revenue Forecasting'!W15</f>
        <v>2420</v>
      </c>
      <c r="AA9">
        <f>'Revenue Forecasting'!X15</f>
        <v>6140</v>
      </c>
      <c r="AB9">
        <f>'Revenue Forecasting'!Y15</f>
        <v>2640</v>
      </c>
      <c r="AC9">
        <f>'Revenue Forecasting'!Z15</f>
        <v>2640</v>
      </c>
      <c r="AD9">
        <f>'Revenue Forecasting'!AA15</f>
        <v>6360</v>
      </c>
      <c r="AE9">
        <f>'Revenue Forecasting'!AB15</f>
        <v>31500</v>
      </c>
      <c r="AF9">
        <f>'Revenue Forecasting'!AC15</f>
        <v>47250</v>
      </c>
      <c r="AG9">
        <f>'Revenue Forecasting'!AD15</f>
        <v>70875</v>
      </c>
      <c r="AH9">
        <f>'Revenue Forecasting'!AE15</f>
        <v>106312.5</v>
      </c>
      <c r="AI9">
        <f>'Revenue Forecasting'!AF15</f>
        <v>159468.75</v>
      </c>
      <c r="AK9" s="80" t="s">
        <v>25</v>
      </c>
      <c r="AL9" s="80"/>
      <c r="AM9" s="80"/>
    </row>
    <row r="10" spans="1:39" x14ac:dyDescent="0.2">
      <c r="B10" s="78"/>
      <c r="C10" s="78"/>
      <c r="D10" s="78"/>
      <c r="AK10" s="78"/>
      <c r="AL10" s="78"/>
      <c r="AM10" s="78"/>
    </row>
    <row r="11" spans="1:39" x14ac:dyDescent="0.2">
      <c r="B11" s="87" t="s">
        <v>80</v>
      </c>
      <c r="C11" s="87"/>
      <c r="D11" s="87"/>
      <c r="G11">
        <f>'Revenue Forecasting'!D21</f>
        <v>0</v>
      </c>
      <c r="H11">
        <f>'Revenue Forecasting'!E21</f>
        <v>285</v>
      </c>
      <c r="I11">
        <f>'Revenue Forecasting'!F21</f>
        <v>30</v>
      </c>
      <c r="J11">
        <f>'Revenue Forecasting'!G21</f>
        <v>220</v>
      </c>
      <c r="K11">
        <f>'Revenue Forecasting'!H21</f>
        <v>240</v>
      </c>
      <c r="L11">
        <f>'Revenue Forecasting'!I21</f>
        <v>70</v>
      </c>
      <c r="M11">
        <f>'Revenue Forecasting'!J21</f>
        <v>355</v>
      </c>
      <c r="N11">
        <f>'Revenue Forecasting'!K21</f>
        <v>100</v>
      </c>
      <c r="O11">
        <f>'Revenue Forecasting'!L21</f>
        <v>100</v>
      </c>
      <c r="P11">
        <f>'Revenue Forecasting'!M21</f>
        <v>290</v>
      </c>
      <c r="Q11">
        <f>'Revenue Forecasting'!N21</f>
        <v>1070</v>
      </c>
      <c r="R11">
        <f>'Revenue Forecasting'!O21</f>
        <v>220</v>
      </c>
      <c r="S11">
        <f>'Revenue Forecasting'!P21</f>
        <v>220</v>
      </c>
      <c r="T11">
        <f>'Revenue Forecasting'!Q21</f>
        <v>220</v>
      </c>
      <c r="U11">
        <f>'Revenue Forecasting'!R21</f>
        <v>220</v>
      </c>
      <c r="V11">
        <f>'Revenue Forecasting'!S21</f>
        <v>220</v>
      </c>
      <c r="W11">
        <f>'Revenue Forecasting'!T21</f>
        <v>1170</v>
      </c>
      <c r="X11">
        <f>'Revenue Forecasting'!U21</f>
        <v>320</v>
      </c>
      <c r="Y11">
        <f>'Revenue Forecasting'!V21</f>
        <v>510</v>
      </c>
      <c r="Z11">
        <f>'Revenue Forecasting'!W21</f>
        <v>340</v>
      </c>
      <c r="AA11">
        <f>'Revenue Forecasting'!X21</f>
        <v>340</v>
      </c>
      <c r="AB11">
        <f>'Revenue Forecasting'!Y21</f>
        <v>2240</v>
      </c>
      <c r="AC11">
        <f>'Revenue Forecasting'!Z21</f>
        <v>540</v>
      </c>
      <c r="AD11">
        <f>'Revenue Forecasting'!AA21</f>
        <v>920</v>
      </c>
      <c r="AE11">
        <f>'Revenue Forecasting'!AB21</f>
        <v>3825</v>
      </c>
      <c r="AF11">
        <f>'Revenue Forecasting'!AC21</f>
        <v>5737.5</v>
      </c>
      <c r="AG11">
        <f>'Revenue Forecasting'!AD21</f>
        <v>8606.25</v>
      </c>
      <c r="AH11">
        <f>'Revenue Forecasting'!AE21</f>
        <v>12909.375</v>
      </c>
      <c r="AI11">
        <f>'Revenue Forecasting'!AF21</f>
        <v>19364.0625</v>
      </c>
      <c r="AK11" s="87" t="s">
        <v>80</v>
      </c>
      <c r="AL11" s="87"/>
      <c r="AM11" s="87"/>
    </row>
    <row r="12" spans="1:39" x14ac:dyDescent="0.2">
      <c r="A12" t="s">
        <v>81</v>
      </c>
      <c r="B12" s="83" t="s">
        <v>82</v>
      </c>
      <c r="C12" s="83"/>
      <c r="D12" s="83"/>
      <c r="G12">
        <f>SUM(G6:G11)</f>
        <v>13000</v>
      </c>
      <c r="H12">
        <f t="shared" ref="H12:AD12" si="0">SUM(H6:H11)</f>
        <v>1205</v>
      </c>
      <c r="I12">
        <f t="shared" si="0"/>
        <v>8960</v>
      </c>
      <c r="J12">
        <f t="shared" si="0"/>
        <v>4320</v>
      </c>
      <c r="K12">
        <f t="shared" si="0"/>
        <v>10900</v>
      </c>
      <c r="L12">
        <f t="shared" si="0"/>
        <v>4900</v>
      </c>
      <c r="M12">
        <f t="shared" si="0"/>
        <v>8025</v>
      </c>
      <c r="N12">
        <f t="shared" si="0"/>
        <v>2770</v>
      </c>
      <c r="O12">
        <f t="shared" si="0"/>
        <v>12400</v>
      </c>
      <c r="P12">
        <f t="shared" si="0"/>
        <v>3590</v>
      </c>
      <c r="Q12">
        <f t="shared" si="0"/>
        <v>8660</v>
      </c>
      <c r="R12">
        <f t="shared" si="0"/>
        <v>3810</v>
      </c>
      <c r="S12">
        <f t="shared" si="0"/>
        <v>14490</v>
      </c>
      <c r="T12">
        <f t="shared" si="0"/>
        <v>4490</v>
      </c>
      <c r="U12">
        <f t="shared" si="0"/>
        <v>10880</v>
      </c>
      <c r="V12">
        <f t="shared" si="0"/>
        <v>6500</v>
      </c>
      <c r="W12">
        <f t="shared" si="0"/>
        <v>12340</v>
      </c>
      <c r="X12">
        <f t="shared" si="0"/>
        <v>5490</v>
      </c>
      <c r="Y12">
        <f t="shared" si="0"/>
        <v>16360</v>
      </c>
      <c r="Z12">
        <f t="shared" si="0"/>
        <v>8860</v>
      </c>
      <c r="AA12">
        <f t="shared" si="0"/>
        <v>11700</v>
      </c>
      <c r="AB12">
        <f t="shared" si="0"/>
        <v>13940</v>
      </c>
      <c r="AC12">
        <f t="shared" si="0"/>
        <v>7240</v>
      </c>
      <c r="AD12">
        <f t="shared" si="0"/>
        <v>15630</v>
      </c>
      <c r="AE12">
        <f t="shared" ref="AE12:AI12" si="1">SUM(AE6:AE11)</f>
        <v>72325</v>
      </c>
      <c r="AF12">
        <f t="shared" si="1"/>
        <v>108487.5</v>
      </c>
      <c r="AG12">
        <f t="shared" si="1"/>
        <v>162731.25</v>
      </c>
      <c r="AH12">
        <f t="shared" si="1"/>
        <v>244096.875</v>
      </c>
      <c r="AI12">
        <f t="shared" si="1"/>
        <v>366145.3125</v>
      </c>
      <c r="AK12" s="83" t="s">
        <v>82</v>
      </c>
      <c r="AL12" s="83"/>
      <c r="AM12" s="83"/>
    </row>
    <row r="13" spans="1:39" x14ac:dyDescent="0.2">
      <c r="B13" s="78"/>
      <c r="C13" s="78"/>
      <c r="D13" s="78"/>
      <c r="AK13" s="78"/>
      <c r="AL13" s="78"/>
      <c r="AM13" s="78"/>
    </row>
    <row r="14" spans="1:39" x14ac:dyDescent="0.2">
      <c r="B14" s="78"/>
      <c r="C14" s="78"/>
      <c r="D14" s="78"/>
      <c r="AK14" s="78"/>
      <c r="AL14" s="78"/>
      <c r="AM14" s="78"/>
    </row>
    <row r="15" spans="1:39" x14ac:dyDescent="0.2">
      <c r="B15" s="87" t="s">
        <v>83</v>
      </c>
      <c r="C15" s="87"/>
      <c r="D15" s="87"/>
      <c r="AK15" s="87" t="s">
        <v>83</v>
      </c>
      <c r="AL15" s="87"/>
      <c r="AM15" s="87"/>
    </row>
    <row r="16" spans="1:39" x14ac:dyDescent="0.2">
      <c r="B16" s="80" t="s">
        <v>21</v>
      </c>
      <c r="C16" s="80"/>
      <c r="D16" s="80"/>
      <c r="G16" s="12">
        <f>(( 'Item and Service Cost'!$F$5+'Item and Service Cost'!$F$6+'Item and Service Cost'!$F$8)*10 +'Item and Service Cost'!$F$12+'Item and Service Cost'!$F$13)*'Revenue Forecasting'!D6</f>
        <v>1590</v>
      </c>
      <c r="H16" s="12">
        <f>(( 'Item and Service Cost'!$F$5+'Item and Service Cost'!$F$6+'Item and Service Cost'!$F$8)*10 +'Item and Service Cost'!$F$12+'Item and Service Cost'!$F$13)*'Revenue Forecasting'!E6</f>
        <v>0</v>
      </c>
      <c r="I16" s="12">
        <f>(( 'Item and Service Cost'!$F$5+'Item and Service Cost'!$F$6+'Item and Service Cost'!$F$8)*10 +'Item and Service Cost'!$F$12+'Item and Service Cost'!$F$13)*'Revenue Forecasting'!F6</f>
        <v>530</v>
      </c>
      <c r="J16" s="12">
        <f>(( 'Item and Service Cost'!$F$5+'Item and Service Cost'!$F$6+'Item and Service Cost'!$F$8)*10 +'Item and Service Cost'!$F$12+'Item and Service Cost'!$F$13)*'Revenue Forecasting'!G6</f>
        <v>0</v>
      </c>
      <c r="K16" s="12">
        <f>(( 'Item and Service Cost'!$F$5+'Item and Service Cost'!$F$6+'Item and Service Cost'!$F$8)*10 +'Item and Service Cost'!$F$12+'Item and Service Cost'!$F$13)*'Revenue Forecasting'!H6</f>
        <v>530</v>
      </c>
      <c r="L16" s="12">
        <f>(( 'Item and Service Cost'!$F$5+'Item and Service Cost'!$F$6+'Item and Service Cost'!$F$8)*10 +'Item and Service Cost'!$F$12+'Item and Service Cost'!$F$13)*'Revenue Forecasting'!I6</f>
        <v>0</v>
      </c>
      <c r="M16" s="12">
        <f>(( 'Item and Service Cost'!$F$5+'Item and Service Cost'!$F$6+'Item and Service Cost'!$F$8)*10 +'Item and Service Cost'!$F$12+'Item and Service Cost'!$F$13)*'Revenue Forecasting'!J6</f>
        <v>530</v>
      </c>
      <c r="N16" s="12">
        <f>(( 'Item and Service Cost'!$F$5+'Item and Service Cost'!$F$6+'Item and Service Cost'!$F$8)*10 +'Item and Service Cost'!$F$12+'Item and Service Cost'!$F$13)*'Revenue Forecasting'!K6</f>
        <v>0</v>
      </c>
      <c r="O16" s="12">
        <f>(( 'Item and Service Cost'!$F$5+'Item and Service Cost'!$F$6+'Item and Service Cost'!$F$8)*10 +'Item and Service Cost'!$F$12+'Item and Service Cost'!$F$13)*'Revenue Forecasting'!L6</f>
        <v>1060</v>
      </c>
      <c r="P16" s="12">
        <f>(( 'Item and Service Cost'!$F$5+'Item and Service Cost'!$F$6+'Item and Service Cost'!$F$8)*10 +'Item and Service Cost'!$F$12+'Item and Service Cost'!$F$13)*'Revenue Forecasting'!M6</f>
        <v>0</v>
      </c>
      <c r="Q16" s="12">
        <f>(( 'Item and Service Cost'!$F$5+'Item and Service Cost'!$F$6+'Item and Service Cost'!$F$8)*10 +'Item and Service Cost'!$F$12+'Item and Service Cost'!$F$13)*'Revenue Forecasting'!N6</f>
        <v>530</v>
      </c>
      <c r="R16" s="12">
        <f>(( 'Item and Service Cost'!$F$5+'Item and Service Cost'!$F$6+'Item and Service Cost'!$F$8)*10 +'Item and Service Cost'!$F$12+'Item and Service Cost'!$F$13)*'Revenue Forecasting'!O6</f>
        <v>0</v>
      </c>
      <c r="S16" s="12">
        <f>(( 'Item and Service Cost'!$F$5+'Item and Service Cost'!$F$6+'Item and Service Cost'!$F$8)*10 +'Item and Service Cost'!$F$12+'Item and Service Cost'!$F$13)*'Revenue Forecasting'!P6</f>
        <v>530</v>
      </c>
      <c r="T16" s="12">
        <f>(( 'Item and Service Cost'!$F$5+'Item and Service Cost'!$F$6+'Item and Service Cost'!$F$8)*10 +'Item and Service Cost'!$F$12+'Item and Service Cost'!$F$13)*'Revenue Forecasting'!Q6</f>
        <v>0</v>
      </c>
      <c r="U16" s="12">
        <f>(( 'Item and Service Cost'!$F$5+'Item and Service Cost'!$F$6+'Item and Service Cost'!$F$8)*10 +'Item and Service Cost'!$F$12+'Item and Service Cost'!$F$13)*'Revenue Forecasting'!R6</f>
        <v>0</v>
      </c>
      <c r="V16" s="12">
        <f>(( 'Item and Service Cost'!$F$5+'Item and Service Cost'!$F$6+'Item and Service Cost'!$F$8)*10 +'Item and Service Cost'!$F$12+'Item and Service Cost'!$F$13)*'Revenue Forecasting'!S6</f>
        <v>530</v>
      </c>
      <c r="W16" s="12">
        <f>(( 'Item and Service Cost'!$F$5+'Item and Service Cost'!$F$6+'Item and Service Cost'!$F$8)*10 +'Item and Service Cost'!$F$12+'Item and Service Cost'!$F$13)*'Revenue Forecasting'!T6</f>
        <v>0</v>
      </c>
      <c r="X16" s="12">
        <f>(( 'Item and Service Cost'!$F$5+'Item and Service Cost'!$F$6+'Item and Service Cost'!$F$8)*10 +'Item and Service Cost'!$F$12+'Item and Service Cost'!$F$13)*'Revenue Forecasting'!U6</f>
        <v>0</v>
      </c>
      <c r="Y16" s="12">
        <f>(( 'Item and Service Cost'!$F$5+'Item and Service Cost'!$F$6+'Item and Service Cost'!$F$8)*10 +'Item and Service Cost'!$F$12+'Item and Service Cost'!$F$13)*'Revenue Forecasting'!V6</f>
        <v>1060</v>
      </c>
      <c r="Z16" s="12">
        <f>(( 'Item and Service Cost'!$F$5+'Item and Service Cost'!$F$6+'Item and Service Cost'!$F$8)*10 +'Item and Service Cost'!$F$12+'Item and Service Cost'!$F$13)*'Revenue Forecasting'!W6</f>
        <v>0</v>
      </c>
      <c r="AA16" s="12">
        <f>(( 'Item and Service Cost'!$F$5+'Item and Service Cost'!$F$6+'Item and Service Cost'!$F$8)*10 +'Item and Service Cost'!$F$12+'Item and Service Cost'!$F$13)*'Revenue Forecasting'!X6</f>
        <v>530</v>
      </c>
      <c r="AB16" s="12">
        <f>(( 'Item and Service Cost'!$F$5+'Item and Service Cost'!$F$6+'Item and Service Cost'!$F$8)*10 +'Item and Service Cost'!$F$12+'Item and Service Cost'!$F$13)*'Revenue Forecasting'!Y6</f>
        <v>0</v>
      </c>
      <c r="AC16" s="12">
        <f>(( 'Item and Service Cost'!$F$5+'Item and Service Cost'!$F$6+'Item and Service Cost'!$F$8)*10 +'Item and Service Cost'!$F$12+'Item and Service Cost'!$F$13)*'Revenue Forecasting'!Z6</f>
        <v>0</v>
      </c>
      <c r="AD16" s="12">
        <f>(( 'Item and Service Cost'!$F$5+'Item and Service Cost'!$F$6+'Item and Service Cost'!$F$8)*10 +'Item and Service Cost'!$F$12+'Item and Service Cost'!$F$13)*'Revenue Forecasting'!AA6</f>
        <v>530</v>
      </c>
      <c r="AE16" s="12">
        <f>(( 'Item and Service Cost'!$F$5+'Item and Service Cost'!$F$6+'Item and Service Cost'!$F$8)*10 +'Item and Service Cost'!$F$12+'Item and Service Cost'!$F$13)*'Revenue Forecasting'!AB6</f>
        <v>4240</v>
      </c>
      <c r="AF16" s="12">
        <f>(( 'Item and Service Cost'!$F$5+'Item and Service Cost'!$F$6+'Item and Service Cost'!$F$8)*10 +'Item and Service Cost'!$F$12+'Item and Service Cost'!$F$13)*'Revenue Forecasting'!AC6</f>
        <v>6360</v>
      </c>
      <c r="AG16" s="12">
        <f>(( 'Item and Service Cost'!$F$5+'Item and Service Cost'!$F$6+'Item and Service Cost'!$F$8)*10 +'Item and Service Cost'!$F$12+'Item and Service Cost'!$F$13)*'Revenue Forecasting'!AD6</f>
        <v>9540</v>
      </c>
      <c r="AH16" s="12">
        <f>(( 'Item and Service Cost'!$F$5+'Item and Service Cost'!$F$6+'Item and Service Cost'!$F$8)*10 +'Item and Service Cost'!$F$12+'Item and Service Cost'!$F$13)*'Revenue Forecasting'!AE6</f>
        <v>14310</v>
      </c>
      <c r="AI16" s="12">
        <f>(( 'Item and Service Cost'!$F$5+'Item and Service Cost'!$F$6+'Item and Service Cost'!$F$8)*10 +'Item and Service Cost'!$F$12+'Item and Service Cost'!$F$13)*'Revenue Forecasting'!AF6</f>
        <v>21465</v>
      </c>
      <c r="AK16" s="80" t="s">
        <v>21</v>
      </c>
      <c r="AL16" s="80"/>
      <c r="AM16" s="80"/>
    </row>
    <row r="17" spans="1:39" x14ac:dyDescent="0.2">
      <c r="B17" s="80" t="s">
        <v>23</v>
      </c>
      <c r="C17" s="80"/>
      <c r="D17" s="80"/>
      <c r="G17" s="12">
        <f>(('Item and Service Cost'!$F$5+'Item and Service Cost'!$F$6+'Item and Service Cost'!$F$8+'Item and Service Cost'!$F$7)*15 +'Item and Service Cost'!$F$12+'Item and Service Cost'!$F$13)*'Revenue Forecasting'!D10</f>
        <v>2010</v>
      </c>
      <c r="H17" s="12">
        <f>(('Item and Service Cost'!$F$5+'Item and Service Cost'!$F$6+'Item and Service Cost'!$F$8+'Item and Service Cost'!$F$7)*15 +'Item and Service Cost'!$F$12+'Item and Service Cost'!$F$13)*'Revenue Forecasting'!E10</f>
        <v>0</v>
      </c>
      <c r="I17" s="12">
        <f>(('Item and Service Cost'!$F$5+'Item and Service Cost'!$F$6+'Item and Service Cost'!$F$8+'Item and Service Cost'!$F$7)*15 +'Item and Service Cost'!$F$12+'Item and Service Cost'!$F$13)*'Revenue Forecasting'!F10</f>
        <v>1005</v>
      </c>
      <c r="J17" s="12">
        <f>(('Item and Service Cost'!$F$5+'Item and Service Cost'!$F$6+'Item and Service Cost'!$F$8+'Item and Service Cost'!$F$7)*15 +'Item and Service Cost'!$F$12+'Item and Service Cost'!$F$13)*'Revenue Forecasting'!G10</f>
        <v>1005</v>
      </c>
      <c r="K17" s="12">
        <f>(('Item and Service Cost'!$F$5+'Item and Service Cost'!$F$6+'Item and Service Cost'!$F$8+'Item and Service Cost'!$F$7)*15 +'Item and Service Cost'!$F$12+'Item and Service Cost'!$F$13)*'Revenue Forecasting'!H10</f>
        <v>0</v>
      </c>
      <c r="L17" s="12">
        <f>(('Item and Service Cost'!$F$5+'Item and Service Cost'!$F$6+'Item and Service Cost'!$F$8+'Item and Service Cost'!$F$7)*15 +'Item and Service Cost'!$F$12+'Item and Service Cost'!$F$13)*'Revenue Forecasting'!I10</f>
        <v>1005</v>
      </c>
      <c r="M17" s="12">
        <f>(('Item and Service Cost'!$F$5+'Item and Service Cost'!$F$6+'Item and Service Cost'!$F$8+'Item and Service Cost'!$F$7)*15 +'Item and Service Cost'!$F$12+'Item and Service Cost'!$F$13)*'Revenue Forecasting'!J10</f>
        <v>0</v>
      </c>
      <c r="N17" s="12">
        <f>(('Item and Service Cost'!$F$5+'Item and Service Cost'!$F$6+'Item and Service Cost'!$F$8+'Item and Service Cost'!$F$7)*15 +'Item and Service Cost'!$F$12+'Item and Service Cost'!$F$13)*'Revenue Forecasting'!K10</f>
        <v>0</v>
      </c>
      <c r="O17" s="12">
        <f>(('Item and Service Cost'!$F$5+'Item and Service Cost'!$F$6+'Item and Service Cost'!$F$8+'Item and Service Cost'!$F$7)*15 +'Item and Service Cost'!$F$12+'Item and Service Cost'!$F$13)*'Revenue Forecasting'!L10</f>
        <v>1005</v>
      </c>
      <c r="P17" s="12">
        <f>(('Item and Service Cost'!$F$5+'Item and Service Cost'!$F$6+'Item and Service Cost'!$F$8+'Item and Service Cost'!$F$7)*15 +'Item and Service Cost'!$F$12+'Item and Service Cost'!$F$13)*'Revenue Forecasting'!M10</f>
        <v>0</v>
      </c>
      <c r="Q17" s="12">
        <f>(('Item and Service Cost'!$F$5+'Item and Service Cost'!$F$6+'Item and Service Cost'!$F$8+'Item and Service Cost'!$F$7)*15 +'Item and Service Cost'!$F$12+'Item and Service Cost'!$F$13)*'Revenue Forecasting'!N10</f>
        <v>1005</v>
      </c>
      <c r="R17" s="12">
        <f>(('Item and Service Cost'!$F$5+'Item and Service Cost'!$F$6+'Item and Service Cost'!$F$8+'Item and Service Cost'!$F$7)*15 +'Item and Service Cost'!$F$12+'Item and Service Cost'!$F$13)*'Revenue Forecasting'!O10</f>
        <v>0</v>
      </c>
      <c r="S17" s="12">
        <f>(('Item and Service Cost'!$F$5+'Item and Service Cost'!$F$6+'Item and Service Cost'!$F$8+'Item and Service Cost'!$F$7)*15 +'Item and Service Cost'!$F$12+'Item and Service Cost'!$F$13)*'Revenue Forecasting'!P10</f>
        <v>2010</v>
      </c>
      <c r="T17" s="12">
        <f>(('Item and Service Cost'!$F$5+'Item and Service Cost'!$F$6+'Item and Service Cost'!$F$8+'Item and Service Cost'!$F$7)*15 +'Item and Service Cost'!$F$12+'Item and Service Cost'!$F$13)*'Revenue Forecasting'!Q10</f>
        <v>0</v>
      </c>
      <c r="U17" s="12">
        <f>(('Item and Service Cost'!$F$5+'Item and Service Cost'!$F$6+'Item and Service Cost'!$F$8+'Item and Service Cost'!$F$7)*15 +'Item and Service Cost'!$F$12+'Item and Service Cost'!$F$13)*'Revenue Forecasting'!R10</f>
        <v>1005</v>
      </c>
      <c r="V17" s="12">
        <f>(('Item and Service Cost'!$F$5+'Item and Service Cost'!$F$6+'Item and Service Cost'!$F$8+'Item and Service Cost'!$F$7)*15 +'Item and Service Cost'!$F$12+'Item and Service Cost'!$F$13)*'Revenue Forecasting'!S10</f>
        <v>0</v>
      </c>
      <c r="W17" s="12">
        <f>(('Item and Service Cost'!$F$5+'Item and Service Cost'!$F$6+'Item and Service Cost'!$F$8+'Item and Service Cost'!$F$7)*15 +'Item and Service Cost'!$F$12+'Item and Service Cost'!$F$13)*'Revenue Forecasting'!T10</f>
        <v>1005</v>
      </c>
      <c r="X17" s="12">
        <f>(('Item and Service Cost'!$F$5+'Item and Service Cost'!$F$6+'Item and Service Cost'!$F$8+'Item and Service Cost'!$F$7)*15 +'Item and Service Cost'!$F$12+'Item and Service Cost'!$F$13)*'Revenue Forecasting'!U10</f>
        <v>0</v>
      </c>
      <c r="Y17" s="12">
        <f>(('Item and Service Cost'!$F$5+'Item and Service Cost'!$F$6+'Item and Service Cost'!$F$8+'Item and Service Cost'!$F$7)*15 +'Item and Service Cost'!$F$12+'Item and Service Cost'!$F$13)*'Revenue Forecasting'!V10</f>
        <v>0</v>
      </c>
      <c r="Z17" s="12">
        <f>(('Item and Service Cost'!$F$5+'Item and Service Cost'!$F$6+'Item and Service Cost'!$F$8+'Item and Service Cost'!$F$7)*15 +'Item and Service Cost'!$F$12+'Item and Service Cost'!$F$13)*'Revenue Forecasting'!W10</f>
        <v>1005</v>
      </c>
      <c r="AA17" s="12">
        <f>(('Item and Service Cost'!$F$5+'Item and Service Cost'!$F$6+'Item and Service Cost'!$F$8+'Item and Service Cost'!$F$7)*15 +'Item and Service Cost'!$F$12+'Item and Service Cost'!$F$13)*'Revenue Forecasting'!X10</f>
        <v>0</v>
      </c>
      <c r="AB17" s="12">
        <f>(('Item and Service Cost'!$F$5+'Item and Service Cost'!$F$6+'Item and Service Cost'!$F$8+'Item and Service Cost'!$F$7)*15 +'Item and Service Cost'!$F$12+'Item and Service Cost'!$F$13)*'Revenue Forecasting'!Y10</f>
        <v>2010</v>
      </c>
      <c r="AC17" s="12">
        <f>(('Item and Service Cost'!$F$5+'Item and Service Cost'!$F$6+'Item and Service Cost'!$F$8+'Item and Service Cost'!$F$7)*15 +'Item and Service Cost'!$F$12+'Item and Service Cost'!$F$13)*'Revenue Forecasting'!Z10</f>
        <v>0</v>
      </c>
      <c r="AD17" s="12">
        <f>(('Item and Service Cost'!$F$5+'Item and Service Cost'!$F$6+'Item and Service Cost'!$F$8+'Item and Service Cost'!$F$7)*15 +'Item and Service Cost'!$F$12+'Item and Service Cost'!$F$13)*'Revenue Forecasting'!AA10</f>
        <v>1005</v>
      </c>
      <c r="AE17" s="12">
        <f>(('Item and Service Cost'!$F$5+'Item and Service Cost'!$F$6+'Item and Service Cost'!$F$8+'Item and Service Cost'!$F$7)*15 +'Item and Service Cost'!$F$12+'Item and Service Cost'!$F$13)*'Revenue Forecasting'!AB10</f>
        <v>10050</v>
      </c>
      <c r="AF17" s="12">
        <f>(('Item and Service Cost'!$F$5+'Item and Service Cost'!$F$6+'Item and Service Cost'!$F$8+'Item and Service Cost'!$F$7)*15 +'Item and Service Cost'!$F$12+'Item and Service Cost'!$F$13)*'Revenue Forecasting'!AC10</f>
        <v>15075</v>
      </c>
      <c r="AG17" s="12">
        <f>(('Item and Service Cost'!$F$5+'Item and Service Cost'!$F$6+'Item and Service Cost'!$F$8+'Item and Service Cost'!$F$7)*15 +'Item and Service Cost'!$F$12+'Item and Service Cost'!$F$13)*'Revenue Forecasting'!AD10</f>
        <v>22612.5</v>
      </c>
      <c r="AH17" s="12">
        <f>(('Item and Service Cost'!$F$5+'Item and Service Cost'!$F$6+'Item and Service Cost'!$F$8+'Item and Service Cost'!$F$7)*15 +'Item and Service Cost'!$F$12+'Item and Service Cost'!$F$13)*'Revenue Forecasting'!AE10</f>
        <v>33918.75</v>
      </c>
      <c r="AI17" s="12">
        <f>(('Item and Service Cost'!$F$5+'Item and Service Cost'!$F$6+'Item and Service Cost'!$F$8+'Item and Service Cost'!$F$7)*15 +'Item and Service Cost'!$F$12+'Item and Service Cost'!$F$13)*'Revenue Forecasting'!AF10</f>
        <v>50878.125</v>
      </c>
      <c r="AK17" s="80" t="s">
        <v>23</v>
      </c>
      <c r="AL17" s="80"/>
      <c r="AM17" s="80"/>
    </row>
    <row r="18" spans="1:39" x14ac:dyDescent="0.2">
      <c r="B18" s="80" t="s">
        <v>25</v>
      </c>
      <c r="C18" s="80"/>
      <c r="D18" s="80"/>
      <c r="G18" s="12">
        <f>(('Item and Service Cost'!$F$5+'Item and Service Cost'!$F$6+'Item and Service Cost'!$F$7+'Item and Service Cost'!$F$8)*20+'Item and Service Cost'!$F$12+'Item and Service Cost'!$F$13)*'Revenue Forecasting'!D14</f>
        <v>1330</v>
      </c>
      <c r="H18" s="12">
        <f>(('Item and Service Cost'!$F$5+'Item and Service Cost'!$F$6+'Item and Service Cost'!$F$7+'Item and Service Cost'!$F$8)*20+'Item and Service Cost'!$F$12+'Item and Service Cost'!$F$13)*'Revenue Forecasting'!E14</f>
        <v>0</v>
      </c>
      <c r="I18" s="12">
        <f>(('Item and Service Cost'!$F$5+'Item and Service Cost'!$F$6+'Item and Service Cost'!$F$7+'Item and Service Cost'!$F$8)*20+'Item and Service Cost'!$F$12+'Item and Service Cost'!$F$13)*'Revenue Forecasting'!F14</f>
        <v>1330</v>
      </c>
      <c r="J18" s="12">
        <f>(('Item and Service Cost'!$F$5+'Item and Service Cost'!$F$6+'Item and Service Cost'!$F$7+'Item and Service Cost'!$F$8)*20+'Item and Service Cost'!$F$12+'Item and Service Cost'!$F$13)*'Revenue Forecasting'!G14</f>
        <v>0</v>
      </c>
      <c r="K18" s="12">
        <f>(('Item and Service Cost'!$F$5+'Item and Service Cost'!$F$6+'Item and Service Cost'!$F$7+'Item and Service Cost'!$F$8)*20+'Item and Service Cost'!$F$12+'Item and Service Cost'!$F$13)*'Revenue Forecasting'!H14</f>
        <v>2660</v>
      </c>
      <c r="L18" s="12">
        <f>(('Item and Service Cost'!$F$5+'Item and Service Cost'!$F$6+'Item and Service Cost'!$F$7+'Item and Service Cost'!$F$8)*20+'Item and Service Cost'!$F$12+'Item and Service Cost'!$F$13)*'Revenue Forecasting'!I14</f>
        <v>0</v>
      </c>
      <c r="M18" s="12">
        <f>(('Item and Service Cost'!$F$5+'Item and Service Cost'!$F$6+'Item and Service Cost'!$F$7+'Item and Service Cost'!$F$8)*20+'Item and Service Cost'!$F$12+'Item and Service Cost'!$F$13)*'Revenue Forecasting'!J14</f>
        <v>1330</v>
      </c>
      <c r="N18" s="12">
        <f>(('Item and Service Cost'!$F$5+'Item and Service Cost'!$F$6+'Item and Service Cost'!$F$7+'Item and Service Cost'!$F$8)*20+'Item and Service Cost'!$F$12+'Item and Service Cost'!$F$13)*'Revenue Forecasting'!K14</f>
        <v>0</v>
      </c>
      <c r="O18" s="12">
        <f>(('Item and Service Cost'!$F$5+'Item and Service Cost'!$F$6+'Item and Service Cost'!$F$7+'Item and Service Cost'!$F$8)*20+'Item and Service Cost'!$F$12+'Item and Service Cost'!$F$13)*'Revenue Forecasting'!L14</f>
        <v>1330</v>
      </c>
      <c r="P18" s="12">
        <f>(('Item and Service Cost'!$F$5+'Item and Service Cost'!$F$6+'Item and Service Cost'!$F$7+'Item and Service Cost'!$F$8)*20+'Item and Service Cost'!$F$12+'Item and Service Cost'!$F$13)*'Revenue Forecasting'!M14</f>
        <v>0</v>
      </c>
      <c r="Q18" s="12">
        <f>(('Item and Service Cost'!$F$5+'Item and Service Cost'!$F$6+'Item and Service Cost'!$F$7+'Item and Service Cost'!$F$8)*20+'Item and Service Cost'!$F$12+'Item and Service Cost'!$F$13)*'Revenue Forecasting'!N14</f>
        <v>0</v>
      </c>
      <c r="R18" s="12">
        <f>(('Item and Service Cost'!$F$5+'Item and Service Cost'!$F$6+'Item and Service Cost'!$F$7+'Item and Service Cost'!$F$8)*20+'Item and Service Cost'!$F$12+'Item and Service Cost'!$F$13)*'Revenue Forecasting'!O14</f>
        <v>0</v>
      </c>
      <c r="S18" s="12">
        <f>(('Item and Service Cost'!$F$5+'Item and Service Cost'!$F$6+'Item and Service Cost'!$F$7+'Item and Service Cost'!$F$8)*20+'Item and Service Cost'!$F$12+'Item and Service Cost'!$F$13)*'Revenue Forecasting'!P14</f>
        <v>1330</v>
      </c>
      <c r="T18" s="12">
        <f>(('Item and Service Cost'!$F$5+'Item and Service Cost'!$F$6+'Item and Service Cost'!$F$7+'Item and Service Cost'!$F$8)*20+'Item and Service Cost'!$F$12+'Item and Service Cost'!$F$13)*'Revenue Forecasting'!Q14</f>
        <v>0</v>
      </c>
      <c r="U18" s="12">
        <f>(('Item and Service Cost'!$F$5+'Item and Service Cost'!$F$6+'Item and Service Cost'!$F$7+'Item and Service Cost'!$F$8)*20+'Item and Service Cost'!$F$12+'Item and Service Cost'!$F$13)*'Revenue Forecasting'!R14</f>
        <v>1330</v>
      </c>
      <c r="V18" s="12">
        <f>(('Item and Service Cost'!$F$5+'Item and Service Cost'!$F$6+'Item and Service Cost'!$F$7+'Item and Service Cost'!$F$8)*20+'Item and Service Cost'!$F$12+'Item and Service Cost'!$F$13)*'Revenue Forecasting'!S14</f>
        <v>0</v>
      </c>
      <c r="W18" s="12">
        <f>(('Item and Service Cost'!$F$5+'Item and Service Cost'!$F$6+'Item and Service Cost'!$F$7+'Item and Service Cost'!$F$8)*20+'Item and Service Cost'!$F$12+'Item and Service Cost'!$F$13)*'Revenue Forecasting'!T14</f>
        <v>1330</v>
      </c>
      <c r="X18" s="12">
        <f>(('Item and Service Cost'!$F$5+'Item and Service Cost'!$F$6+'Item and Service Cost'!$F$7+'Item and Service Cost'!$F$8)*20+'Item and Service Cost'!$F$12+'Item and Service Cost'!$F$13)*'Revenue Forecasting'!U14</f>
        <v>0</v>
      </c>
      <c r="Y18" s="12">
        <f>(('Item and Service Cost'!$F$5+'Item and Service Cost'!$F$6+'Item and Service Cost'!$F$7+'Item and Service Cost'!$F$8)*20+'Item and Service Cost'!$F$12+'Item and Service Cost'!$F$13)*'Revenue Forecasting'!V14</f>
        <v>2660</v>
      </c>
      <c r="Z18" s="12">
        <f>(('Item and Service Cost'!$F$5+'Item and Service Cost'!$F$6+'Item and Service Cost'!$F$7+'Item and Service Cost'!$F$8)*20+'Item and Service Cost'!$F$12+'Item and Service Cost'!$F$13)*'Revenue Forecasting'!W14</f>
        <v>0</v>
      </c>
      <c r="AA18" s="12">
        <f>(('Item and Service Cost'!$F$5+'Item and Service Cost'!$F$6+'Item and Service Cost'!$F$7+'Item and Service Cost'!$F$8)*20+'Item and Service Cost'!$F$12+'Item and Service Cost'!$F$13)*'Revenue Forecasting'!X14</f>
        <v>1330</v>
      </c>
      <c r="AB18" s="12">
        <f>(('Item and Service Cost'!$F$5+'Item and Service Cost'!$F$6+'Item and Service Cost'!$F$7+'Item and Service Cost'!$F$8)*20+'Item and Service Cost'!$F$12+'Item and Service Cost'!$F$13)*'Revenue Forecasting'!Y14</f>
        <v>0</v>
      </c>
      <c r="AC18" s="12">
        <f>(('Item and Service Cost'!$F$5+'Item and Service Cost'!$F$6+'Item and Service Cost'!$F$7+'Item and Service Cost'!$F$8)*20+'Item and Service Cost'!$F$12+'Item and Service Cost'!$F$13)*'Revenue Forecasting'!Z14</f>
        <v>0</v>
      </c>
      <c r="AD18" s="12">
        <f>(('Item and Service Cost'!$F$5+'Item and Service Cost'!$F$6+'Item and Service Cost'!$F$7+'Item and Service Cost'!$F$8)*20+'Item and Service Cost'!$F$12+'Item and Service Cost'!$F$13)*'Revenue Forecasting'!AA14</f>
        <v>1330</v>
      </c>
      <c r="AE18" s="12">
        <f>(('Item and Service Cost'!$F$5+'Item and Service Cost'!$F$6+'Item and Service Cost'!$F$7+'Item and Service Cost'!$F$8)*20+'Item and Service Cost'!$F$12+'Item and Service Cost'!$F$13)*'Revenue Forecasting'!AB14</f>
        <v>11970</v>
      </c>
      <c r="AF18" s="12">
        <f>(('Item and Service Cost'!$F$5+'Item and Service Cost'!$F$6+'Item and Service Cost'!$F$7+'Item and Service Cost'!$F$8)*20+'Item and Service Cost'!$F$12+'Item and Service Cost'!$F$13)*'Revenue Forecasting'!AC14</f>
        <v>17955</v>
      </c>
      <c r="AG18" s="12">
        <f>(('Item and Service Cost'!$F$5+'Item and Service Cost'!$F$6+'Item and Service Cost'!$F$7+'Item and Service Cost'!$F$8)*20+'Item and Service Cost'!$F$12+'Item and Service Cost'!$F$13)*'Revenue Forecasting'!AD14</f>
        <v>26932.5</v>
      </c>
      <c r="AH18" s="12">
        <f>(('Item and Service Cost'!$F$5+'Item and Service Cost'!$F$6+'Item and Service Cost'!$F$7+'Item and Service Cost'!$F$8)*20+'Item and Service Cost'!$F$12+'Item and Service Cost'!$F$13)*'Revenue Forecasting'!AE14</f>
        <v>40398.75</v>
      </c>
      <c r="AI18" s="12">
        <f>(('Item and Service Cost'!$F$5+'Item and Service Cost'!$F$6+'Item and Service Cost'!$F$7+'Item and Service Cost'!$F$8)*20+'Item and Service Cost'!$F$12+'Item and Service Cost'!$F$13)*'Revenue Forecasting'!AF14</f>
        <v>60598.125</v>
      </c>
      <c r="AK18" s="80" t="s">
        <v>25</v>
      </c>
      <c r="AL18" s="80"/>
      <c r="AM18" s="80"/>
    </row>
    <row r="19" spans="1:39" x14ac:dyDescent="0.2">
      <c r="B19" s="80" t="s">
        <v>84</v>
      </c>
      <c r="C19" s="80"/>
      <c r="D19" s="80"/>
      <c r="G19" s="12">
        <f>('Item and Service Cost'!$F$5+'Item and Service Cost'!$F$6+'Item and Service Cost'!$F$8)*'Revenue Forecasting'!D20</f>
        <v>0</v>
      </c>
      <c r="H19" s="12">
        <f>('Item and Service Cost'!$F$5+'Item and Service Cost'!$F$6+'Item and Service Cost'!$F$8)*'Revenue Forecasting'!E20</f>
        <v>150</v>
      </c>
      <c r="I19" s="12">
        <f>('Item and Service Cost'!$F$5+'Item and Service Cost'!$F$6+'Item and Service Cost'!$F$8)*'Revenue Forecasting'!F20</f>
        <v>0</v>
      </c>
      <c r="J19" s="12">
        <f>('Item and Service Cost'!$F$5+'Item and Service Cost'!$F$6+'Item and Service Cost'!$F$8)*'Revenue Forecasting'!G20</f>
        <v>100</v>
      </c>
      <c r="K19" s="12">
        <f>('Item and Service Cost'!$F$5+'Item and Service Cost'!$F$6+'Item and Service Cost'!$F$8)*'Revenue Forecasting'!H20</f>
        <v>100</v>
      </c>
      <c r="L19" s="12">
        <f>('Item and Service Cost'!$F$5+'Item and Service Cost'!$F$6+'Item and Service Cost'!$F$8)*'Revenue Forecasting'!I20</f>
        <v>0</v>
      </c>
      <c r="M19" s="12">
        <f>('Item and Service Cost'!$F$5+'Item and Service Cost'!$F$6+'Item and Service Cost'!$F$8)*'Revenue Forecasting'!J20</f>
        <v>150</v>
      </c>
      <c r="N19" s="12">
        <f>('Item and Service Cost'!$F$5+'Item and Service Cost'!$F$6+'Item and Service Cost'!$F$8)*'Revenue Forecasting'!K20</f>
        <v>0</v>
      </c>
      <c r="O19" s="12">
        <f>('Item and Service Cost'!$F$5+'Item and Service Cost'!$F$6+'Item and Service Cost'!$F$8)*'Revenue Forecasting'!L20</f>
        <v>0</v>
      </c>
      <c r="P19" s="12">
        <f>('Item and Service Cost'!$F$5+'Item and Service Cost'!$F$6+'Item and Service Cost'!$F$8)*'Revenue Forecasting'!M20</f>
        <v>100</v>
      </c>
      <c r="Q19" s="12">
        <f>('Item and Service Cost'!$F$5+'Item and Service Cost'!$F$6+'Item and Service Cost'!$F$8)*'Revenue Forecasting'!N20</f>
        <v>500</v>
      </c>
      <c r="R19" s="12">
        <f>('Item and Service Cost'!$F$5+'Item and Service Cost'!$F$6+'Item and Service Cost'!$F$8)*'Revenue Forecasting'!O20</f>
        <v>0</v>
      </c>
      <c r="S19" s="12">
        <f>('Item and Service Cost'!$F$5+'Item and Service Cost'!$F$6+'Item and Service Cost'!$F$8)*'Revenue Forecasting'!P20</f>
        <v>0</v>
      </c>
      <c r="T19" s="12">
        <f>('Item and Service Cost'!$F$5+'Item and Service Cost'!$F$6+'Item and Service Cost'!$F$8)*'Revenue Forecasting'!Q20</f>
        <v>0</v>
      </c>
      <c r="U19" s="12">
        <f>('Item and Service Cost'!$F$5+'Item and Service Cost'!$F$6+'Item and Service Cost'!$F$8)*'Revenue Forecasting'!R20</f>
        <v>0</v>
      </c>
      <c r="V19" s="12">
        <f>('Item and Service Cost'!$F$5+'Item and Service Cost'!$F$6+'Item and Service Cost'!$F$8)*'Revenue Forecasting'!S20</f>
        <v>0</v>
      </c>
      <c r="W19" s="12">
        <f>('Item and Service Cost'!$F$5+'Item and Service Cost'!$F$6+'Item and Service Cost'!$F$8)*'Revenue Forecasting'!T20</f>
        <v>500</v>
      </c>
      <c r="X19" s="12">
        <f>('Item and Service Cost'!$F$5+'Item and Service Cost'!$F$6+'Item and Service Cost'!$F$8)*'Revenue Forecasting'!U20</f>
        <v>0</v>
      </c>
      <c r="Y19" s="12">
        <f>('Item and Service Cost'!$F$5+'Item and Service Cost'!$F$6+'Item and Service Cost'!$F$8)*'Revenue Forecasting'!V20</f>
        <v>100</v>
      </c>
      <c r="Z19" s="12">
        <f>('Item and Service Cost'!$F$5+'Item and Service Cost'!$F$6+'Item and Service Cost'!$F$8)*'Revenue Forecasting'!W20</f>
        <v>0</v>
      </c>
      <c r="AA19" s="12">
        <f>('Item and Service Cost'!$F$5+'Item and Service Cost'!$F$6+'Item and Service Cost'!$F$8)*'Revenue Forecasting'!X20</f>
        <v>0</v>
      </c>
      <c r="AB19" s="12">
        <f>('Item and Service Cost'!$F$5+'Item and Service Cost'!$F$6+'Item and Service Cost'!$F$8)*'Revenue Forecasting'!Y20</f>
        <v>1000</v>
      </c>
      <c r="AC19" s="12">
        <f>('Item and Service Cost'!$F$5+'Item and Service Cost'!$F$6+'Item and Service Cost'!$F$8)*'Revenue Forecasting'!Z20</f>
        <v>0</v>
      </c>
      <c r="AD19" s="12">
        <f>('Item and Service Cost'!$F$5+'Item and Service Cost'!$F$6+'Item and Service Cost'!$F$8)*'Revenue Forecasting'!AA20</f>
        <v>200</v>
      </c>
      <c r="AE19" s="12">
        <f>('Item and Service Cost'!$F$5+'Item and Service Cost'!$F$6+'Item and Service Cost'!$F$8)*'Revenue Forecasting'!AB20</f>
        <v>2250</v>
      </c>
      <c r="AF19" s="12">
        <f>('Item and Service Cost'!$F$5+'Item and Service Cost'!$F$6+'Item and Service Cost'!$F$8)*'Revenue Forecasting'!AC20</f>
        <v>3375</v>
      </c>
      <c r="AG19" s="12">
        <f>('Item and Service Cost'!$F$5+'Item and Service Cost'!$F$6+'Item and Service Cost'!$F$8)*'Revenue Forecasting'!AD20</f>
        <v>5062.5</v>
      </c>
      <c r="AH19" s="12">
        <f>('Item and Service Cost'!$F$5+'Item and Service Cost'!$F$6+'Item and Service Cost'!$F$8)*'Revenue Forecasting'!AE20</f>
        <v>7593.75</v>
      </c>
      <c r="AI19" s="12">
        <f>('Item and Service Cost'!$F$5+'Item and Service Cost'!$F$6+'Item and Service Cost'!$F$8)*'Revenue Forecasting'!AF20</f>
        <v>11390.625</v>
      </c>
      <c r="AK19" s="80" t="s">
        <v>84</v>
      </c>
      <c r="AL19" s="80"/>
      <c r="AM19" s="80"/>
    </row>
    <row r="20" spans="1:39" x14ac:dyDescent="0.2">
      <c r="B20" s="83" t="s">
        <v>2</v>
      </c>
      <c r="C20" s="83"/>
      <c r="D20" s="83"/>
      <c r="G20" s="12">
        <f xml:space="preserve"> SUM(G16:G19)</f>
        <v>4930</v>
      </c>
      <c r="H20" s="12">
        <f t="shared" ref="H20:AE20" si="2" xml:space="preserve"> SUM(H16:H19)</f>
        <v>150</v>
      </c>
      <c r="I20" s="12">
        <f t="shared" si="2"/>
        <v>2865</v>
      </c>
      <c r="J20" s="12">
        <f t="shared" si="2"/>
        <v>1105</v>
      </c>
      <c r="K20" s="12">
        <f t="shared" si="2"/>
        <v>3290</v>
      </c>
      <c r="L20" s="12">
        <f t="shared" si="2"/>
        <v>1005</v>
      </c>
      <c r="M20" s="12">
        <f t="shared" si="2"/>
        <v>2010</v>
      </c>
      <c r="N20" s="12">
        <f t="shared" si="2"/>
        <v>0</v>
      </c>
      <c r="O20" s="12">
        <f t="shared" si="2"/>
        <v>3395</v>
      </c>
      <c r="P20" s="12">
        <f t="shared" si="2"/>
        <v>100</v>
      </c>
      <c r="Q20" s="12">
        <f t="shared" si="2"/>
        <v>2035</v>
      </c>
      <c r="R20" s="12">
        <f t="shared" si="2"/>
        <v>0</v>
      </c>
      <c r="S20" s="12">
        <f t="shared" si="2"/>
        <v>3870</v>
      </c>
      <c r="T20" s="12">
        <f t="shared" si="2"/>
        <v>0</v>
      </c>
      <c r="U20" s="12">
        <f t="shared" si="2"/>
        <v>2335</v>
      </c>
      <c r="V20" s="12">
        <f t="shared" si="2"/>
        <v>530</v>
      </c>
      <c r="W20" s="12">
        <f t="shared" si="2"/>
        <v>2835</v>
      </c>
      <c r="X20" s="12">
        <f t="shared" si="2"/>
        <v>0</v>
      </c>
      <c r="Y20" s="12">
        <f t="shared" si="2"/>
        <v>3820</v>
      </c>
      <c r="Z20" s="12">
        <f t="shared" si="2"/>
        <v>1005</v>
      </c>
      <c r="AA20" s="12">
        <f t="shared" si="2"/>
        <v>1860</v>
      </c>
      <c r="AB20" s="12">
        <f t="shared" si="2"/>
        <v>3010</v>
      </c>
      <c r="AC20" s="12">
        <f t="shared" si="2"/>
        <v>0</v>
      </c>
      <c r="AD20" s="12">
        <f t="shared" si="2"/>
        <v>3065</v>
      </c>
      <c r="AE20" s="12">
        <f t="shared" si="2"/>
        <v>28510</v>
      </c>
      <c r="AF20" s="12">
        <f t="shared" ref="AF20:AI20" si="3" xml:space="preserve"> SUM(AF16:AF19)</f>
        <v>42765</v>
      </c>
      <c r="AG20" s="12">
        <f t="shared" si="3"/>
        <v>64147.5</v>
      </c>
      <c r="AH20" s="12">
        <f t="shared" si="3"/>
        <v>96221.25</v>
      </c>
      <c r="AI20" s="12">
        <f t="shared" si="3"/>
        <v>144331.875</v>
      </c>
      <c r="AK20" s="83" t="s">
        <v>2</v>
      </c>
      <c r="AL20" s="83"/>
      <c r="AM20" s="83"/>
    </row>
    <row r="21" spans="1:39" x14ac:dyDescent="0.2">
      <c r="B21" s="78"/>
      <c r="C21" s="78"/>
      <c r="D21" s="78"/>
      <c r="AK21" s="78"/>
      <c r="AL21" s="78"/>
      <c r="AM21" s="78"/>
    </row>
    <row r="22" spans="1:39" x14ac:dyDescent="0.2">
      <c r="B22" s="78"/>
      <c r="C22" s="78"/>
      <c r="D22" s="78"/>
      <c r="AK22" s="78"/>
      <c r="AL22" s="78"/>
      <c r="AM22" s="78"/>
    </row>
    <row r="23" spans="1:39" x14ac:dyDescent="0.2">
      <c r="B23" s="82" t="s">
        <v>85</v>
      </c>
      <c r="C23" s="82"/>
      <c r="D23" s="82"/>
      <c r="G23" s="12">
        <f>G12-G20</f>
        <v>8070</v>
      </c>
      <c r="H23" s="12">
        <f t="shared" ref="H23:AD23" si="4">H12-H20</f>
        <v>1055</v>
      </c>
      <c r="I23" s="12">
        <f t="shared" si="4"/>
        <v>6095</v>
      </c>
      <c r="J23" s="12">
        <f t="shared" si="4"/>
        <v>3215</v>
      </c>
      <c r="K23" s="12">
        <f t="shared" si="4"/>
        <v>7610</v>
      </c>
      <c r="L23" s="12">
        <f t="shared" si="4"/>
        <v>3895</v>
      </c>
      <c r="M23" s="12">
        <f t="shared" si="4"/>
        <v>6015</v>
      </c>
      <c r="N23" s="12">
        <f t="shared" si="4"/>
        <v>2770</v>
      </c>
      <c r="O23" s="12">
        <f t="shared" si="4"/>
        <v>9005</v>
      </c>
      <c r="P23" s="12">
        <f t="shared" si="4"/>
        <v>3490</v>
      </c>
      <c r="Q23" s="12">
        <f t="shared" si="4"/>
        <v>6625</v>
      </c>
      <c r="R23" s="12">
        <f t="shared" si="4"/>
        <v>3810</v>
      </c>
      <c r="S23" s="12">
        <f t="shared" si="4"/>
        <v>10620</v>
      </c>
      <c r="T23" s="12">
        <f t="shared" si="4"/>
        <v>4490</v>
      </c>
      <c r="U23" s="12">
        <f t="shared" si="4"/>
        <v>8545</v>
      </c>
      <c r="V23" s="12">
        <f t="shared" si="4"/>
        <v>5970</v>
      </c>
      <c r="W23" s="12">
        <f t="shared" si="4"/>
        <v>9505</v>
      </c>
      <c r="X23" s="12">
        <f t="shared" si="4"/>
        <v>5490</v>
      </c>
      <c r="Y23" s="12">
        <f t="shared" si="4"/>
        <v>12540</v>
      </c>
      <c r="Z23" s="12">
        <f t="shared" si="4"/>
        <v>7855</v>
      </c>
      <c r="AA23" s="12">
        <f t="shared" si="4"/>
        <v>9840</v>
      </c>
      <c r="AB23" s="12">
        <f t="shared" si="4"/>
        <v>10930</v>
      </c>
      <c r="AC23" s="12">
        <f t="shared" si="4"/>
        <v>7240</v>
      </c>
      <c r="AD23" s="12">
        <f t="shared" si="4"/>
        <v>12565</v>
      </c>
      <c r="AE23" s="12">
        <f t="shared" ref="AE23:AI23" si="5">AE12-AE20</f>
        <v>43815</v>
      </c>
      <c r="AF23" s="12">
        <f t="shared" si="5"/>
        <v>65722.5</v>
      </c>
      <c r="AG23" s="12">
        <f t="shared" si="5"/>
        <v>98583.75</v>
      </c>
      <c r="AH23" s="12">
        <f t="shared" si="5"/>
        <v>147875.625</v>
      </c>
      <c r="AI23" s="12">
        <f t="shared" si="5"/>
        <v>221813.4375</v>
      </c>
      <c r="AK23" s="82" t="s">
        <v>85</v>
      </c>
      <c r="AL23" s="82"/>
      <c r="AM23" s="82"/>
    </row>
    <row r="24" spans="1:39" x14ac:dyDescent="0.2">
      <c r="B24" s="78"/>
      <c r="C24" s="78"/>
      <c r="D24" s="78"/>
      <c r="AK24" s="78"/>
      <c r="AL24" s="78"/>
      <c r="AM24" s="78"/>
    </row>
    <row r="25" spans="1:39" x14ac:dyDescent="0.2">
      <c r="B25" s="87" t="s">
        <v>86</v>
      </c>
      <c r="C25" s="87"/>
      <c r="D25" s="87"/>
      <c r="AK25" s="87" t="s">
        <v>86</v>
      </c>
      <c r="AL25" s="87"/>
      <c r="AM25" s="87"/>
    </row>
    <row r="26" spans="1:39" x14ac:dyDescent="0.2">
      <c r="B26" s="80" t="s">
        <v>87</v>
      </c>
      <c r="C26" s="80"/>
      <c r="D26" s="80"/>
      <c r="G26" s="12">
        <f>'Schedules '!G6</f>
        <v>1000</v>
      </c>
      <c r="H26" s="12">
        <f>'Schedules '!H6</f>
        <v>1000</v>
      </c>
      <c r="I26" s="12">
        <f>'Schedules '!I6</f>
        <v>1000</v>
      </c>
      <c r="J26" s="12">
        <f>'Schedules '!J6</f>
        <v>1000</v>
      </c>
      <c r="K26" s="12">
        <f>'Schedules '!K6</f>
        <v>1000</v>
      </c>
      <c r="L26" s="12">
        <f>'Schedules '!L6</f>
        <v>1000</v>
      </c>
      <c r="M26" s="12">
        <f>'Schedules '!M6</f>
        <v>1000</v>
      </c>
      <c r="N26" s="12">
        <f>'Schedules '!N6</f>
        <v>1000</v>
      </c>
      <c r="O26" s="12">
        <f>'Schedules '!O6</f>
        <v>1000</v>
      </c>
      <c r="P26" s="12">
        <f>'Schedules '!P6</f>
        <v>1000</v>
      </c>
      <c r="Q26" s="12">
        <f>'Schedules '!Q6</f>
        <v>1000</v>
      </c>
      <c r="R26" s="12">
        <f>'Schedules '!R6</f>
        <v>1000</v>
      </c>
      <c r="S26" s="12">
        <f>'Schedules '!S6</f>
        <v>1000</v>
      </c>
      <c r="T26" s="12">
        <f>'Schedules '!T6</f>
        <v>1000</v>
      </c>
      <c r="U26" s="12">
        <f>'Schedules '!U6</f>
        <v>1000</v>
      </c>
      <c r="V26" s="12">
        <f>'Schedules '!V6</f>
        <v>1000</v>
      </c>
      <c r="W26" s="12">
        <f>'Schedules '!W6</f>
        <v>1000</v>
      </c>
      <c r="X26" s="12">
        <f>'Schedules '!X6</f>
        <v>1000</v>
      </c>
      <c r="Y26" s="12">
        <f>'Schedules '!Y6</f>
        <v>1000</v>
      </c>
      <c r="Z26" s="12">
        <f>'Schedules '!Z6</f>
        <v>1000</v>
      </c>
      <c r="AA26" s="12">
        <f>'Schedules '!AA6</f>
        <v>1000</v>
      </c>
      <c r="AB26" s="12">
        <f>'Schedules '!AB6</f>
        <v>1000</v>
      </c>
      <c r="AC26" s="12">
        <f>'Schedules '!AC6</f>
        <v>1000</v>
      </c>
      <c r="AD26" s="12">
        <f>'Schedules '!AD6</f>
        <v>1000</v>
      </c>
      <c r="AE26" s="12">
        <f>'Schedules '!AE6</f>
        <v>12000</v>
      </c>
      <c r="AF26" s="12">
        <f>'Schedules '!AF6</f>
        <v>12000</v>
      </c>
      <c r="AG26" s="12">
        <f>'Schedules '!AG6</f>
        <v>12000</v>
      </c>
      <c r="AH26" s="12">
        <f>'Schedules '!AH6</f>
        <v>12000</v>
      </c>
      <c r="AI26" s="12">
        <f>'Schedules '!AI6</f>
        <v>12000</v>
      </c>
      <c r="AK26" s="80" t="s">
        <v>87</v>
      </c>
      <c r="AL26" s="80"/>
      <c r="AM26" s="80"/>
    </row>
    <row r="27" spans="1:39" x14ac:dyDescent="0.2">
      <c r="A27" t="s">
        <v>58</v>
      </c>
      <c r="B27" s="80" t="s">
        <v>88</v>
      </c>
      <c r="C27" s="80"/>
      <c r="D27" s="80"/>
      <c r="G27">
        <f>'Schedules '!G14</f>
        <v>6000</v>
      </c>
      <c r="H27">
        <f>'Schedules '!H14</f>
        <v>6000</v>
      </c>
      <c r="I27">
        <f>'Schedules '!I14</f>
        <v>6000</v>
      </c>
      <c r="J27">
        <f>'Schedules '!J14</f>
        <v>6000</v>
      </c>
      <c r="K27">
        <f>'Schedules '!K14</f>
        <v>6000</v>
      </c>
      <c r="L27">
        <f>'Schedules '!L14</f>
        <v>6000</v>
      </c>
      <c r="M27">
        <f>'Schedules '!M14</f>
        <v>6000</v>
      </c>
      <c r="N27">
        <f>'Schedules '!N14</f>
        <v>6000</v>
      </c>
      <c r="O27">
        <f>'Schedules '!O14</f>
        <v>6000</v>
      </c>
      <c r="P27">
        <f>'Schedules '!P14</f>
        <v>6000</v>
      </c>
      <c r="Q27">
        <f>'Schedules '!Q14</f>
        <v>6000</v>
      </c>
      <c r="R27">
        <f>'Schedules '!R14</f>
        <v>6000</v>
      </c>
      <c r="S27">
        <f>'Schedules '!S14</f>
        <v>6000</v>
      </c>
      <c r="T27">
        <f>'Schedules '!T14</f>
        <v>6000</v>
      </c>
      <c r="U27">
        <f>'Schedules '!U14</f>
        <v>6000</v>
      </c>
      <c r="V27">
        <f>'Schedules '!V14</f>
        <v>6000</v>
      </c>
      <c r="W27">
        <f>'Schedules '!W14</f>
        <v>6000</v>
      </c>
      <c r="X27">
        <f>'Schedules '!X14</f>
        <v>6000</v>
      </c>
      <c r="Y27">
        <f>'Schedules '!Y14</f>
        <v>6000</v>
      </c>
      <c r="Z27">
        <f>'Schedules '!Z14</f>
        <v>6000</v>
      </c>
      <c r="AA27">
        <f>'Schedules '!AA14</f>
        <v>6000</v>
      </c>
      <c r="AB27">
        <f>'Schedules '!AB14</f>
        <v>6000</v>
      </c>
      <c r="AC27">
        <f>'Schedules '!AC14</f>
        <v>6000</v>
      </c>
      <c r="AD27">
        <f>'Schedules '!AD14</f>
        <v>6000</v>
      </c>
      <c r="AE27">
        <f>'Schedules '!AE14</f>
        <v>72000</v>
      </c>
      <c r="AF27">
        <f>'Schedules '!AF14</f>
        <v>72000</v>
      </c>
      <c r="AG27">
        <f>'Schedules '!AG14</f>
        <v>72000</v>
      </c>
      <c r="AH27">
        <f>'Schedules '!AH14</f>
        <v>72000</v>
      </c>
      <c r="AI27">
        <f>'Schedules '!AI14</f>
        <v>72000</v>
      </c>
      <c r="AK27" s="80" t="s">
        <v>88</v>
      </c>
      <c r="AL27" s="80"/>
      <c r="AM27" s="80"/>
    </row>
    <row r="28" spans="1:39" x14ac:dyDescent="0.2">
      <c r="B28" s="78"/>
      <c r="C28" s="78"/>
      <c r="D28" s="78"/>
      <c r="AK28" s="78"/>
      <c r="AL28" s="78"/>
      <c r="AM28" s="78"/>
    </row>
    <row r="29" spans="1:39" x14ac:dyDescent="0.2">
      <c r="B29" s="83" t="s">
        <v>89</v>
      </c>
      <c r="C29" s="83"/>
      <c r="D29" s="83"/>
      <c r="G29" s="12">
        <f>G26+G27</f>
        <v>7000</v>
      </c>
      <c r="H29" s="12">
        <f t="shared" ref="H29:AD29" si="6">H26+H27</f>
        <v>7000</v>
      </c>
      <c r="I29" s="12">
        <f t="shared" si="6"/>
        <v>7000</v>
      </c>
      <c r="J29" s="12">
        <f t="shared" si="6"/>
        <v>7000</v>
      </c>
      <c r="K29" s="12">
        <f t="shared" si="6"/>
        <v>7000</v>
      </c>
      <c r="L29" s="12">
        <f t="shared" si="6"/>
        <v>7000</v>
      </c>
      <c r="M29" s="12">
        <f t="shared" si="6"/>
        <v>7000</v>
      </c>
      <c r="N29" s="12">
        <f t="shared" si="6"/>
        <v>7000</v>
      </c>
      <c r="O29" s="12">
        <f t="shared" si="6"/>
        <v>7000</v>
      </c>
      <c r="P29" s="12">
        <f t="shared" si="6"/>
        <v>7000</v>
      </c>
      <c r="Q29" s="12">
        <f t="shared" si="6"/>
        <v>7000</v>
      </c>
      <c r="R29" s="12">
        <f t="shared" si="6"/>
        <v>7000</v>
      </c>
      <c r="S29" s="12">
        <f t="shared" si="6"/>
        <v>7000</v>
      </c>
      <c r="T29" s="12">
        <f t="shared" si="6"/>
        <v>7000</v>
      </c>
      <c r="U29" s="12">
        <f t="shared" si="6"/>
        <v>7000</v>
      </c>
      <c r="V29" s="12">
        <f t="shared" si="6"/>
        <v>7000</v>
      </c>
      <c r="W29" s="12">
        <f t="shared" si="6"/>
        <v>7000</v>
      </c>
      <c r="X29" s="12">
        <f t="shared" si="6"/>
        <v>7000</v>
      </c>
      <c r="Y29" s="12">
        <f t="shared" si="6"/>
        <v>7000</v>
      </c>
      <c r="Z29" s="12">
        <f t="shared" si="6"/>
        <v>7000</v>
      </c>
      <c r="AA29" s="12">
        <f t="shared" si="6"/>
        <v>7000</v>
      </c>
      <c r="AB29" s="12">
        <f t="shared" si="6"/>
        <v>7000</v>
      </c>
      <c r="AC29" s="12">
        <f t="shared" si="6"/>
        <v>7000</v>
      </c>
      <c r="AD29" s="12">
        <f t="shared" si="6"/>
        <v>7000</v>
      </c>
      <c r="AE29" s="12">
        <f t="shared" ref="AE29:AI29" si="7">AE26+AE27</f>
        <v>84000</v>
      </c>
      <c r="AF29" s="12">
        <f t="shared" si="7"/>
        <v>84000</v>
      </c>
      <c r="AG29" s="12">
        <f t="shared" si="7"/>
        <v>84000</v>
      </c>
      <c r="AH29" s="12">
        <f t="shared" si="7"/>
        <v>84000</v>
      </c>
      <c r="AI29" s="12">
        <f t="shared" si="7"/>
        <v>84000</v>
      </c>
      <c r="AK29" s="83" t="s">
        <v>89</v>
      </c>
      <c r="AL29" s="83"/>
      <c r="AM29" s="83"/>
    </row>
    <row r="30" spans="1:39" x14ac:dyDescent="0.2">
      <c r="B30" s="78"/>
      <c r="C30" s="78"/>
      <c r="D30" s="78"/>
      <c r="AK30" s="78"/>
      <c r="AL30" s="78"/>
      <c r="AM30" s="78"/>
    </row>
    <row r="31" spans="1:39" x14ac:dyDescent="0.2">
      <c r="B31" s="86" t="s">
        <v>90</v>
      </c>
      <c r="C31" s="86"/>
      <c r="D31" s="86"/>
      <c r="G31" s="12">
        <f>G23-G29</f>
        <v>1070</v>
      </c>
      <c r="H31" s="12">
        <f t="shared" ref="H31:AD31" si="8">H23-H29</f>
        <v>-5945</v>
      </c>
      <c r="I31" s="12">
        <f t="shared" si="8"/>
        <v>-905</v>
      </c>
      <c r="J31" s="12">
        <f t="shared" si="8"/>
        <v>-3785</v>
      </c>
      <c r="K31" s="12">
        <f t="shared" si="8"/>
        <v>610</v>
      </c>
      <c r="L31" s="12">
        <f t="shared" si="8"/>
        <v>-3105</v>
      </c>
      <c r="M31" s="12">
        <f t="shared" si="8"/>
        <v>-985</v>
      </c>
      <c r="N31" s="12">
        <f t="shared" si="8"/>
        <v>-4230</v>
      </c>
      <c r="O31" s="12">
        <f t="shared" si="8"/>
        <v>2005</v>
      </c>
      <c r="P31" s="12">
        <f t="shared" si="8"/>
        <v>-3510</v>
      </c>
      <c r="Q31" s="12">
        <f t="shared" si="8"/>
        <v>-375</v>
      </c>
      <c r="R31" s="12">
        <f t="shared" si="8"/>
        <v>-3190</v>
      </c>
      <c r="S31" s="12">
        <f t="shared" si="8"/>
        <v>3620</v>
      </c>
      <c r="T31" s="12">
        <f t="shared" si="8"/>
        <v>-2510</v>
      </c>
      <c r="U31" s="12">
        <f t="shared" si="8"/>
        <v>1545</v>
      </c>
      <c r="V31" s="12">
        <f t="shared" si="8"/>
        <v>-1030</v>
      </c>
      <c r="W31" s="12">
        <f t="shared" si="8"/>
        <v>2505</v>
      </c>
      <c r="X31" s="12">
        <f t="shared" si="8"/>
        <v>-1510</v>
      </c>
      <c r="Y31" s="12">
        <f t="shared" si="8"/>
        <v>5540</v>
      </c>
      <c r="Z31" s="12">
        <f t="shared" si="8"/>
        <v>855</v>
      </c>
      <c r="AA31" s="12">
        <f t="shared" si="8"/>
        <v>2840</v>
      </c>
      <c r="AB31" s="12">
        <f t="shared" si="8"/>
        <v>3930</v>
      </c>
      <c r="AC31" s="12">
        <f t="shared" si="8"/>
        <v>240</v>
      </c>
      <c r="AD31" s="12">
        <f t="shared" si="8"/>
        <v>5565</v>
      </c>
      <c r="AE31" s="12">
        <f>AE23-AE29</f>
        <v>-40185</v>
      </c>
      <c r="AF31" s="12">
        <f t="shared" ref="AF31:AI31" si="9">AF23-AF29</f>
        <v>-18277.5</v>
      </c>
      <c r="AG31" s="12">
        <f t="shared" si="9"/>
        <v>14583.75</v>
      </c>
      <c r="AH31" s="12">
        <f t="shared" si="9"/>
        <v>63875.625</v>
      </c>
      <c r="AI31" s="12">
        <f t="shared" si="9"/>
        <v>137813.4375</v>
      </c>
      <c r="AK31" s="86" t="s">
        <v>90</v>
      </c>
      <c r="AL31" s="86"/>
      <c r="AM31" s="86"/>
    </row>
    <row r="32" spans="1:39" x14ac:dyDescent="0.2">
      <c r="B32" s="78"/>
      <c r="C32" s="78"/>
      <c r="D32" s="78"/>
      <c r="AK32" s="78"/>
      <c r="AL32" s="78"/>
      <c r="AM32" s="78"/>
    </row>
    <row r="33" spans="1:39" x14ac:dyDescent="0.2">
      <c r="B33" s="78"/>
      <c r="C33" s="78"/>
      <c r="D33" s="78"/>
      <c r="AK33" s="78"/>
      <c r="AL33" s="78"/>
      <c r="AM33" s="78"/>
    </row>
    <row r="34" spans="1:39" x14ac:dyDescent="0.2">
      <c r="B34" s="80" t="s">
        <v>91</v>
      </c>
      <c r="C34" s="80"/>
      <c r="D34" s="80"/>
      <c r="G34" s="44">
        <f>'Schedules '!G30</f>
        <v>458.33333333333337</v>
      </c>
      <c r="H34" s="44">
        <f>'Schedules '!H30</f>
        <v>456.59722222222223</v>
      </c>
      <c r="I34" s="44">
        <f>'Schedules '!I30</f>
        <v>454.86111111111114</v>
      </c>
      <c r="J34" s="44">
        <f>'Schedules '!J30</f>
        <v>453.125</v>
      </c>
      <c r="K34" s="44">
        <f>'Schedules '!K30</f>
        <v>451.38888888888891</v>
      </c>
      <c r="L34" s="44">
        <f>'Schedules '!L30</f>
        <v>449.65277777777783</v>
      </c>
      <c r="M34" s="44">
        <f>'Schedules '!M30</f>
        <v>447.91666666666669</v>
      </c>
      <c r="N34" s="44">
        <f>'Schedules '!N30</f>
        <v>446.1805555555556</v>
      </c>
      <c r="O34" s="44">
        <f>'Schedules '!O30</f>
        <v>444.44444444444446</v>
      </c>
      <c r="P34" s="44">
        <f>'Schedules '!P30</f>
        <v>442.70833333333337</v>
      </c>
      <c r="Q34" s="44">
        <f>'Schedules '!Q30</f>
        <v>440.97222222222223</v>
      </c>
      <c r="R34" s="44">
        <f>'Schedules '!R30</f>
        <v>439.23611111111114</v>
      </c>
      <c r="S34" s="44">
        <f>'Schedules '!S30</f>
        <v>437.5</v>
      </c>
      <c r="T34" s="44">
        <f>'Schedules '!T30</f>
        <v>435.76388888888891</v>
      </c>
      <c r="U34" s="44">
        <f>'Schedules '!U30</f>
        <v>434.02777777777777</v>
      </c>
      <c r="V34" s="44">
        <f>'Schedules '!V30</f>
        <v>432.29166666666669</v>
      </c>
      <c r="W34" s="44">
        <f>'Schedules '!W30</f>
        <v>430.5555555555556</v>
      </c>
      <c r="X34" s="44">
        <f>'Schedules '!X30</f>
        <v>428.81944444444446</v>
      </c>
      <c r="Y34" s="44">
        <f>'Schedules '!Y30</f>
        <v>427.08333333333337</v>
      </c>
      <c r="Z34" s="44">
        <f>'Schedules '!Z30</f>
        <v>425.34722222222223</v>
      </c>
      <c r="AA34" s="44">
        <f>'Schedules '!AA30</f>
        <v>423.61111111111114</v>
      </c>
      <c r="AB34" s="44">
        <f>'Schedules '!AB30</f>
        <v>421.875</v>
      </c>
      <c r="AC34" s="44">
        <f>'Schedules '!AC30</f>
        <v>420.13888888888891</v>
      </c>
      <c r="AD34" s="44">
        <f>'Schedules '!AD30</f>
        <v>418.40277777777777</v>
      </c>
      <c r="AE34" s="44">
        <f>'Schedules '!AE30</f>
        <v>0</v>
      </c>
      <c r="AF34" s="44">
        <f>'Schedules '!AF30</f>
        <v>0</v>
      </c>
      <c r="AG34" s="44">
        <f>'Schedules '!AG30</f>
        <v>0</v>
      </c>
      <c r="AH34" s="44">
        <f>'Schedules '!AH30</f>
        <v>0</v>
      </c>
      <c r="AI34" s="44">
        <f>'Schedules '!AI30</f>
        <v>0</v>
      </c>
      <c r="AK34" s="80" t="s">
        <v>91</v>
      </c>
      <c r="AL34" s="80"/>
      <c r="AM34" s="80"/>
    </row>
    <row r="35" spans="1:39" x14ac:dyDescent="0.2">
      <c r="B35" s="80" t="s">
        <v>92</v>
      </c>
      <c r="C35" s="80"/>
      <c r="D35" s="80"/>
      <c r="G35" s="45">
        <f>( ('Revenue Forecasting'!D6*10+'Revenue Forecasting'!D10*15+'Revenue Forecasting'!D14*20 +'Revenue Forecasting'!D10)*85)*0.01</f>
        <v>69.7</v>
      </c>
      <c r="H35" s="46">
        <f>G35+(('Revenue Forecasting'!E6*10+'Revenue Forecasting'!E10*15+'Revenue Forecasting'!E14*20+'Revenue Forecasting'!E20)*85)*0.01</f>
        <v>72.25</v>
      </c>
      <c r="I35" s="46">
        <f>H35+(('Revenue Forecasting'!F6*10+'Revenue Forecasting'!F10*15+'Revenue Forecasting'!F14*20+'Revenue Forecasting'!F20)*85)*0.01</f>
        <v>110.5</v>
      </c>
      <c r="J35" s="46">
        <f>I35+(('Revenue Forecasting'!G6*10+'Revenue Forecasting'!G10*15+'Revenue Forecasting'!G14*20+'Revenue Forecasting'!G20)*85)*0.01</f>
        <v>124.95</v>
      </c>
      <c r="K35" s="46">
        <f>J35+(('Revenue Forecasting'!H6*10+'Revenue Forecasting'!H10*15+'Revenue Forecasting'!H14*20+'Revenue Forecasting'!H20)*85)*0.01</f>
        <v>169.15</v>
      </c>
      <c r="L35" s="46">
        <f>K35+(('Revenue Forecasting'!I6*10+'Revenue Forecasting'!I10*15+'Revenue Forecasting'!I14*20+'Revenue Forecasting'!I20)*85)*0.01</f>
        <v>181.9</v>
      </c>
      <c r="M35" s="46">
        <f>L35+(('Revenue Forecasting'!J6*10+'Revenue Forecasting'!J10*15+'Revenue Forecasting'!J14*20+'Revenue Forecasting'!J20)*85)*0.01</f>
        <v>209.95000000000002</v>
      </c>
      <c r="N35" s="46">
        <f>M35+(('Revenue Forecasting'!K6*10+'Revenue Forecasting'!K10*15+'Revenue Forecasting'!K14*20+'Revenue Forecasting'!K20)*85)*0.01</f>
        <v>209.95000000000002</v>
      </c>
      <c r="O35" s="46">
        <f>N35+(('Revenue Forecasting'!L6*10+'Revenue Forecasting'!L10*15+'Revenue Forecasting'!L14*20+'Revenue Forecasting'!L20)*85)*0.01</f>
        <v>256.70000000000005</v>
      </c>
      <c r="P35" s="46">
        <f>O35+(('Revenue Forecasting'!M6*10+'Revenue Forecasting'!M10*15+'Revenue Forecasting'!M14*20+'Revenue Forecasting'!M20)*85)*0.01</f>
        <v>258.40000000000003</v>
      </c>
      <c r="Q35" s="46">
        <f>P35+(('Revenue Forecasting'!N6*10+'Revenue Forecasting'!N10*15+'Revenue Forecasting'!N14*20+'Revenue Forecasting'!N20)*85)*0.01</f>
        <v>288.15000000000003</v>
      </c>
      <c r="R35" s="46">
        <f>Q35+(('Revenue Forecasting'!O6*10+'Revenue Forecasting'!O10*15+'Revenue Forecasting'!O14*20+'Revenue Forecasting'!O20)*85)*0.01</f>
        <v>288.15000000000003</v>
      </c>
      <c r="S35" s="46">
        <f>R35+(('Revenue Forecasting'!P6*10+'Revenue Forecasting'!P10*15+'Revenue Forecasting'!P14*20+'Revenue Forecasting'!P20)*85)*0.01</f>
        <v>339.15000000000003</v>
      </c>
      <c r="T35" s="46">
        <f>S35+(('Revenue Forecasting'!Q6*10+'Revenue Forecasting'!Q10*15+'Revenue Forecasting'!Q14*20+'Revenue Forecasting'!Q20)*85)*0.01</f>
        <v>339.15000000000003</v>
      </c>
      <c r="U35" s="46">
        <f>T35+(('Revenue Forecasting'!R6*10+'Revenue Forecasting'!R10*15+'Revenue Forecasting'!R14*20+'Revenue Forecasting'!R20)*85)*0.01</f>
        <v>368.90000000000003</v>
      </c>
      <c r="V35" s="46">
        <f>U35+(('Revenue Forecasting'!S6*10+'Revenue Forecasting'!S10*15+'Revenue Forecasting'!S14*20+'Revenue Forecasting'!S20)*85)*0.01</f>
        <v>377.40000000000003</v>
      </c>
      <c r="W35" s="46">
        <f>V35+(('Revenue Forecasting'!T6*10+'Revenue Forecasting'!T10*15+'Revenue Forecasting'!T14*20+'Revenue Forecasting'!T20)*85)*0.01</f>
        <v>415.65000000000003</v>
      </c>
      <c r="X35" s="46">
        <f>W35+(('Revenue Forecasting'!U6*10+'Revenue Forecasting'!U10*15+'Revenue Forecasting'!U14*20+'Revenue Forecasting'!U20)*85)*0.01</f>
        <v>415.65000000000003</v>
      </c>
      <c r="Y35" s="46">
        <f>X35+(('Revenue Forecasting'!V6*10+'Revenue Forecasting'!V10*15+'Revenue Forecasting'!V14*20+'Revenue Forecasting'!V20)*85)*0.01</f>
        <v>468.35</v>
      </c>
      <c r="Z35" s="46">
        <f>Y35+(('Revenue Forecasting'!W6*10+'Revenue Forecasting'!W10*15+'Revenue Forecasting'!W14*20+'Revenue Forecasting'!W20)*85)*0.01</f>
        <v>481.1</v>
      </c>
      <c r="AA35" s="46">
        <f>Z35+(('Revenue Forecasting'!X6*10+'Revenue Forecasting'!X10*15+'Revenue Forecasting'!X14*20+'Revenue Forecasting'!X20)*85)*0.01</f>
        <v>506.6</v>
      </c>
      <c r="AB35" s="46">
        <f>AA35+(('Revenue Forecasting'!Y6*10+'Revenue Forecasting'!Y10*15+'Revenue Forecasting'!Y14*20+'Revenue Forecasting'!Y20)*85)*0.01</f>
        <v>549.1</v>
      </c>
      <c r="AC35" s="46">
        <f>AB35+(('Revenue Forecasting'!Z6*10+'Revenue Forecasting'!Z10*15+'Revenue Forecasting'!Z14*20+'Revenue Forecasting'!Z20)*85)*0.01</f>
        <v>549.1</v>
      </c>
      <c r="AD35" s="46">
        <f>AC35+(('Revenue Forecasting'!AA6*10+'Revenue Forecasting'!AA10*15+'Revenue Forecasting'!AA14*20+'Revenue Forecasting'!AA20)*85)*0.01</f>
        <v>590.75</v>
      </c>
      <c r="AE35" s="46">
        <f>AD35+(('Revenue Forecasting'!AB6*10+'Revenue Forecasting'!AB10*15+'Revenue Forecasting'!AB14*20+'Revenue Forecasting'!AB20)*85)*0.01</f>
        <v>977.5</v>
      </c>
      <c r="AF35" s="46">
        <f>AE35+(('Revenue Forecasting'!AC6*10+'Revenue Forecasting'!AC10*15+'Revenue Forecasting'!AC14*20+'Revenue Forecasting'!AC20)*85)*0.01</f>
        <v>1557.625</v>
      </c>
      <c r="AG35" s="46">
        <f>AF35+(('Revenue Forecasting'!AD6*10+'Revenue Forecasting'!AD10*15+'Revenue Forecasting'!AD14*20+'Revenue Forecasting'!AD20)*85)*0.01</f>
        <v>2427.8125</v>
      </c>
      <c r="AH35" s="46">
        <f>AG35+(('Revenue Forecasting'!AE6*10+'Revenue Forecasting'!AE10*15+'Revenue Forecasting'!AE14*20+'Revenue Forecasting'!AE20)*85)*0.01</f>
        <v>3733.09375</v>
      </c>
      <c r="AI35" s="46">
        <f>AH35+(('Revenue Forecasting'!AF6*10+'Revenue Forecasting'!AF10*15+'Revenue Forecasting'!AF14*20+'Revenue Forecasting'!AF20)*85)*0.01</f>
        <v>5691.015625</v>
      </c>
      <c r="AK35" s="80" t="s">
        <v>92</v>
      </c>
      <c r="AL35" s="80"/>
      <c r="AM35" s="80"/>
    </row>
    <row r="36" spans="1:39" x14ac:dyDescent="0.2">
      <c r="B36" s="78"/>
      <c r="C36" s="78"/>
      <c r="D36" s="78"/>
      <c r="AK36" s="78"/>
      <c r="AL36" s="78"/>
      <c r="AM36" s="78"/>
    </row>
    <row r="37" spans="1:39" x14ac:dyDescent="0.2">
      <c r="B37" s="78"/>
      <c r="C37" s="78"/>
      <c r="D37" s="78"/>
      <c r="AK37" s="78"/>
      <c r="AL37" s="78"/>
      <c r="AM37" s="78"/>
    </row>
    <row r="38" spans="1:39" x14ac:dyDescent="0.2">
      <c r="B38" s="83" t="s">
        <v>93</v>
      </c>
      <c r="C38" s="83"/>
      <c r="D38" s="83"/>
      <c r="G38" s="41">
        <f xml:space="preserve"> G31-G34-G35</f>
        <v>541.96666666666658</v>
      </c>
      <c r="H38" s="41">
        <f t="shared" ref="H38:AD38" si="10" xml:space="preserve"> H31-H34-H35</f>
        <v>-6473.8472222222226</v>
      </c>
      <c r="I38" s="41">
        <f t="shared" si="10"/>
        <v>-1470.3611111111111</v>
      </c>
      <c r="J38" s="41">
        <f t="shared" si="10"/>
        <v>-4363.0749999999998</v>
      </c>
      <c r="K38" s="41">
        <f t="shared" si="10"/>
        <v>-10.53888888888892</v>
      </c>
      <c r="L38" s="41">
        <f t="shared" si="10"/>
        <v>-3736.5527777777779</v>
      </c>
      <c r="M38" s="41">
        <f t="shared" si="10"/>
        <v>-1642.8666666666668</v>
      </c>
      <c r="N38" s="41">
        <f t="shared" si="10"/>
        <v>-4886.1305555555555</v>
      </c>
      <c r="O38" s="41">
        <f t="shared" si="10"/>
        <v>1303.8555555555556</v>
      </c>
      <c r="P38" s="41">
        <f t="shared" si="10"/>
        <v>-4211.1083333333336</v>
      </c>
      <c r="Q38" s="41">
        <f t="shared" si="10"/>
        <v>-1104.1222222222223</v>
      </c>
      <c r="R38" s="41">
        <f t="shared" si="10"/>
        <v>-3917.3861111111114</v>
      </c>
      <c r="S38" s="41">
        <f t="shared" si="10"/>
        <v>2843.35</v>
      </c>
      <c r="T38" s="41">
        <f t="shared" si="10"/>
        <v>-3284.9138888888888</v>
      </c>
      <c r="U38" s="41">
        <f t="shared" si="10"/>
        <v>742.07222222222208</v>
      </c>
      <c r="V38" s="41">
        <f t="shared" si="10"/>
        <v>-1839.6916666666668</v>
      </c>
      <c r="W38" s="41">
        <f t="shared" si="10"/>
        <v>1658.7944444444443</v>
      </c>
      <c r="X38" s="41">
        <f t="shared" si="10"/>
        <v>-2354.4694444444444</v>
      </c>
      <c r="Y38" s="41">
        <f t="shared" si="10"/>
        <v>4644.5666666666666</v>
      </c>
      <c r="Z38" s="41">
        <f t="shared" si="10"/>
        <v>-51.447222222222251</v>
      </c>
      <c r="AA38" s="41">
        <f t="shared" si="10"/>
        <v>1909.7888888888888</v>
      </c>
      <c r="AB38" s="41">
        <f t="shared" si="10"/>
        <v>2959.0250000000001</v>
      </c>
      <c r="AC38" s="41">
        <f t="shared" si="10"/>
        <v>-729.23888888888894</v>
      </c>
      <c r="AD38" s="41">
        <f t="shared" si="10"/>
        <v>4555.8472222222226</v>
      </c>
      <c r="AE38" s="41">
        <f t="shared" ref="AE38:AI38" si="11" xml:space="preserve"> AE31-AE34-AE35</f>
        <v>-41162.5</v>
      </c>
      <c r="AF38" s="41">
        <f t="shared" si="11"/>
        <v>-19835.125</v>
      </c>
      <c r="AG38" s="41">
        <f t="shared" si="11"/>
        <v>12155.9375</v>
      </c>
      <c r="AH38" s="41">
        <f t="shared" si="11"/>
        <v>60142.53125</v>
      </c>
      <c r="AI38" s="41">
        <f t="shared" si="11"/>
        <v>132122.421875</v>
      </c>
      <c r="AK38" s="83" t="s">
        <v>93</v>
      </c>
      <c r="AL38" s="83"/>
      <c r="AM38" s="83"/>
    </row>
    <row r="39" spans="1:39" x14ac:dyDescent="0.2">
      <c r="B39" s="78"/>
      <c r="C39" s="78"/>
      <c r="D39" s="78"/>
      <c r="AK39" s="78"/>
      <c r="AL39" s="78"/>
      <c r="AM39" s="78"/>
    </row>
    <row r="40" spans="1:39" x14ac:dyDescent="0.2">
      <c r="B40" s="78"/>
      <c r="C40" s="78"/>
      <c r="D40" s="78"/>
      <c r="AK40" s="78"/>
      <c r="AL40" s="78"/>
      <c r="AM40" s="78"/>
    </row>
    <row r="41" spans="1:39" x14ac:dyDescent="0.2">
      <c r="A41" t="s">
        <v>94</v>
      </c>
      <c r="B41" s="80" t="s">
        <v>95</v>
      </c>
      <c r="C41" s="80"/>
      <c r="D41" s="80"/>
      <c r="G41" s="40">
        <v>0.08</v>
      </c>
      <c r="H41" s="40">
        <v>0.08</v>
      </c>
      <c r="I41" s="40">
        <v>0.08</v>
      </c>
      <c r="J41" s="40">
        <v>0.08</v>
      </c>
      <c r="K41" s="40">
        <v>0.08</v>
      </c>
      <c r="L41" s="40">
        <v>0.08</v>
      </c>
      <c r="M41" s="40">
        <v>0.08</v>
      </c>
      <c r="N41" s="40">
        <v>0.08</v>
      </c>
      <c r="O41" s="40">
        <v>0.08</v>
      </c>
      <c r="P41" s="40">
        <v>0.08</v>
      </c>
      <c r="Q41" s="40">
        <v>0.08</v>
      </c>
      <c r="R41" s="40">
        <v>0.08</v>
      </c>
      <c r="S41" s="40">
        <v>0.08</v>
      </c>
      <c r="T41" s="40">
        <v>0.08</v>
      </c>
      <c r="U41" s="40">
        <v>0.08</v>
      </c>
      <c r="V41" s="40">
        <v>0.08</v>
      </c>
      <c r="W41" s="40">
        <v>0.08</v>
      </c>
      <c r="X41" s="40">
        <v>0.08</v>
      </c>
      <c r="Y41" s="40">
        <v>0.08</v>
      </c>
      <c r="Z41" s="40">
        <v>0.08</v>
      </c>
      <c r="AA41" s="40">
        <v>0.08</v>
      </c>
      <c r="AB41" s="40">
        <v>0.08</v>
      </c>
      <c r="AC41" s="40">
        <v>0.08</v>
      </c>
      <c r="AD41" s="40">
        <v>0.08</v>
      </c>
      <c r="AE41" s="40">
        <v>0.08</v>
      </c>
      <c r="AF41" s="40">
        <v>0.08</v>
      </c>
      <c r="AG41" s="40">
        <v>0.08</v>
      </c>
      <c r="AH41" s="40">
        <v>0.08</v>
      </c>
      <c r="AI41" s="40">
        <v>0.08</v>
      </c>
      <c r="AK41" s="80" t="s">
        <v>95</v>
      </c>
      <c r="AL41" s="80"/>
      <c r="AM41" s="80"/>
    </row>
    <row r="42" spans="1:39" s="48" customFormat="1" x14ac:dyDescent="0.2">
      <c r="B42" s="80" t="s">
        <v>96</v>
      </c>
      <c r="C42" s="80"/>
      <c r="D42" s="80"/>
      <c r="G42" s="48">
        <f>G38*0.08</f>
        <v>43.35733333333333</v>
      </c>
      <c r="H42" s="48">
        <v>0</v>
      </c>
      <c r="I42" s="48">
        <v>0</v>
      </c>
      <c r="J42" s="48">
        <v>0</v>
      </c>
      <c r="K42" s="48">
        <v>0</v>
      </c>
      <c r="L42" s="48">
        <v>0</v>
      </c>
      <c r="M42" s="48">
        <v>0</v>
      </c>
      <c r="N42" s="48">
        <v>0</v>
      </c>
      <c r="O42" s="48">
        <v>0</v>
      </c>
      <c r="P42" s="48">
        <v>0</v>
      </c>
      <c r="Q42" s="48">
        <v>0</v>
      </c>
      <c r="R42" s="48">
        <v>0</v>
      </c>
      <c r="S42" s="48">
        <f>S38*0.08</f>
        <v>227.46799999999999</v>
      </c>
      <c r="T42" s="48">
        <v>0</v>
      </c>
      <c r="U42" s="48">
        <f>U38*0.08</f>
        <v>59.365777777777765</v>
      </c>
      <c r="V42" s="48">
        <v>0</v>
      </c>
      <c r="W42" s="48">
        <f>W38*0.08</f>
        <v>132.70355555555554</v>
      </c>
      <c r="X42" s="48">
        <v>0</v>
      </c>
      <c r="Y42" s="48">
        <f>Y38*0.08</f>
        <v>371.56533333333334</v>
      </c>
      <c r="Z42" s="48">
        <v>0</v>
      </c>
      <c r="AA42" s="48">
        <f t="shared" ref="AA42:AD42" si="12">AA38*0.08</f>
        <v>152.78311111111111</v>
      </c>
      <c r="AB42" s="48">
        <f t="shared" si="12"/>
        <v>236.72200000000001</v>
      </c>
      <c r="AC42" s="48">
        <v>0</v>
      </c>
      <c r="AD42" s="48">
        <f t="shared" si="12"/>
        <v>364.46777777777783</v>
      </c>
      <c r="AE42" s="48">
        <v>0</v>
      </c>
      <c r="AF42" s="48">
        <v>0</v>
      </c>
      <c r="AG42" s="48">
        <f t="shared" ref="AG42:AI42" si="13">AG38*0.08</f>
        <v>972.47500000000002</v>
      </c>
      <c r="AH42" s="48">
        <f t="shared" si="13"/>
        <v>4811.4025000000001</v>
      </c>
      <c r="AI42" s="48">
        <f t="shared" si="13"/>
        <v>10569.793750000001</v>
      </c>
      <c r="AK42" s="80" t="s">
        <v>96</v>
      </c>
      <c r="AL42" s="80"/>
      <c r="AM42" s="80"/>
    </row>
    <row r="43" spans="1:39" x14ac:dyDescent="0.2">
      <c r="B43" s="78"/>
      <c r="C43" s="78"/>
      <c r="D43" s="78"/>
      <c r="AK43" s="78"/>
      <c r="AL43" s="78"/>
      <c r="AM43" s="78"/>
    </row>
    <row r="44" spans="1:39" x14ac:dyDescent="0.2">
      <c r="B44" s="83" t="s">
        <v>97</v>
      </c>
      <c r="C44" s="83"/>
      <c r="D44" s="83"/>
      <c r="G44" s="41">
        <f>G38-G42</f>
        <v>498.60933333333327</v>
      </c>
      <c r="H44" s="41">
        <f t="shared" ref="H44:AD44" si="14">H38-H42</f>
        <v>-6473.8472222222226</v>
      </c>
      <c r="I44" s="41">
        <f t="shared" si="14"/>
        <v>-1470.3611111111111</v>
      </c>
      <c r="J44" s="41">
        <f t="shared" si="14"/>
        <v>-4363.0749999999998</v>
      </c>
      <c r="K44" s="41">
        <f t="shared" si="14"/>
        <v>-10.53888888888892</v>
      </c>
      <c r="L44" s="41">
        <f t="shared" si="14"/>
        <v>-3736.5527777777779</v>
      </c>
      <c r="M44" s="41">
        <f t="shared" si="14"/>
        <v>-1642.8666666666668</v>
      </c>
      <c r="N44" s="41">
        <f t="shared" si="14"/>
        <v>-4886.1305555555555</v>
      </c>
      <c r="O44" s="41">
        <f t="shared" si="14"/>
        <v>1303.8555555555556</v>
      </c>
      <c r="P44" s="41">
        <f t="shared" si="14"/>
        <v>-4211.1083333333336</v>
      </c>
      <c r="Q44" s="41">
        <f t="shared" si="14"/>
        <v>-1104.1222222222223</v>
      </c>
      <c r="R44" s="41">
        <f t="shared" si="14"/>
        <v>-3917.3861111111114</v>
      </c>
      <c r="S44" s="41">
        <f t="shared" si="14"/>
        <v>2615.8820000000001</v>
      </c>
      <c r="T44" s="41">
        <f t="shared" si="14"/>
        <v>-3284.9138888888888</v>
      </c>
      <c r="U44" s="41">
        <f t="shared" si="14"/>
        <v>682.70644444444429</v>
      </c>
      <c r="V44" s="41">
        <f t="shared" si="14"/>
        <v>-1839.6916666666668</v>
      </c>
      <c r="W44" s="41">
        <f t="shared" si="14"/>
        <v>1526.0908888888887</v>
      </c>
      <c r="X44" s="41">
        <f t="shared" si="14"/>
        <v>-2354.4694444444444</v>
      </c>
      <c r="Y44" s="41">
        <f t="shared" si="14"/>
        <v>4273.0013333333336</v>
      </c>
      <c r="Z44" s="41">
        <f t="shared" si="14"/>
        <v>-51.447222222222251</v>
      </c>
      <c r="AA44" s="41">
        <f t="shared" si="14"/>
        <v>1757.0057777777777</v>
      </c>
      <c r="AB44" s="41">
        <f t="shared" si="14"/>
        <v>2722.3029999999999</v>
      </c>
      <c r="AC44" s="41">
        <f t="shared" si="14"/>
        <v>-729.23888888888894</v>
      </c>
      <c r="AD44" s="41">
        <f t="shared" si="14"/>
        <v>4191.3794444444447</v>
      </c>
      <c r="AE44" s="41">
        <f>AE38-AE42</f>
        <v>-41162.5</v>
      </c>
      <c r="AF44" s="41">
        <f t="shared" ref="AF44:AI44" si="15">AF38-AF42</f>
        <v>-19835.125</v>
      </c>
      <c r="AG44" s="41">
        <f t="shared" si="15"/>
        <v>11183.4625</v>
      </c>
      <c r="AH44" s="41">
        <f t="shared" si="15"/>
        <v>55331.128750000003</v>
      </c>
      <c r="AI44" s="41">
        <f t="shared" si="15"/>
        <v>121552.628125</v>
      </c>
      <c r="AK44" s="83" t="s">
        <v>97</v>
      </c>
      <c r="AL44" s="83"/>
      <c r="AM44" s="83"/>
    </row>
    <row r="45" spans="1:39" x14ac:dyDescent="0.2">
      <c r="B45" s="78"/>
      <c r="C45" s="78"/>
      <c r="D45" s="78"/>
      <c r="AK45" s="78"/>
      <c r="AL45" s="78"/>
      <c r="AM45" s="78"/>
    </row>
    <row r="46" spans="1:39" x14ac:dyDescent="0.2">
      <c r="B46" s="78"/>
      <c r="C46" s="78"/>
      <c r="D46" s="78"/>
      <c r="AK46" s="78"/>
      <c r="AL46" s="78"/>
      <c r="AM46" s="78"/>
    </row>
    <row r="47" spans="1:39" x14ac:dyDescent="0.2">
      <c r="B47" s="78"/>
      <c r="C47" s="78"/>
      <c r="D47" s="78"/>
      <c r="AK47" s="78"/>
      <c r="AL47" s="78"/>
      <c r="AM47" s="78"/>
    </row>
    <row r="48" spans="1:39" x14ac:dyDescent="0.2">
      <c r="B48" s="78"/>
      <c r="C48" s="78"/>
      <c r="D48" s="78"/>
      <c r="AK48" s="78"/>
      <c r="AL48" s="78"/>
      <c r="AM48" s="78"/>
    </row>
    <row r="49" spans="2:39" x14ac:dyDescent="0.2">
      <c r="B49" s="82" t="s">
        <v>98</v>
      </c>
      <c r="C49" s="82"/>
      <c r="D49" s="82"/>
      <c r="AK49" s="82" t="s">
        <v>98</v>
      </c>
      <c r="AL49" s="82"/>
      <c r="AM49" s="82"/>
    </row>
    <row r="50" spans="2:39" x14ac:dyDescent="0.2">
      <c r="B50" s="78"/>
      <c r="C50" s="78"/>
      <c r="D50" s="78"/>
      <c r="AK50" s="78"/>
      <c r="AL50" s="78"/>
      <c r="AM50" s="78"/>
    </row>
    <row r="51" spans="2:39" x14ac:dyDescent="0.2">
      <c r="B51" s="80" t="s">
        <v>99</v>
      </c>
      <c r="C51" s="80"/>
      <c r="D51" s="80"/>
      <c r="AK51" s="80" t="s">
        <v>99</v>
      </c>
      <c r="AL51" s="80"/>
      <c r="AM51" s="80"/>
    </row>
    <row r="52" spans="2:39" s="48" customFormat="1" x14ac:dyDescent="0.2">
      <c r="B52" s="84" t="s">
        <v>84</v>
      </c>
      <c r="C52" s="84"/>
      <c r="D52" s="84"/>
      <c r="G52" s="48">
        <f>('Revenue Forecasting'!D6*10+'Revenue Forecasting'!D10*15+'Revenue Forecasting'!D14*20+'Revenue Forecasting'!D20)*85</f>
        <v>6800</v>
      </c>
      <c r="H52" s="48">
        <f>('Revenue Forecasting'!E6*10+'Revenue Forecasting'!E10*15+'Revenue Forecasting'!E14*20+'Revenue Forecasting'!E20)*85+G52</f>
        <v>7055</v>
      </c>
      <c r="I52" s="48">
        <f>('Revenue Forecasting'!F6*10+'Revenue Forecasting'!F10*15+'Revenue Forecasting'!F14*20+'Revenue Forecasting'!F20)*85+H52</f>
        <v>10880</v>
      </c>
      <c r="J52" s="48">
        <f>('Revenue Forecasting'!G6*10+'Revenue Forecasting'!G10*15+'Revenue Forecasting'!G14*20+'Revenue Forecasting'!G20)*85+I52</f>
        <v>12325</v>
      </c>
      <c r="K52" s="48">
        <f>('Revenue Forecasting'!H6*10+'Revenue Forecasting'!H10*15+'Revenue Forecasting'!H14*20+'Revenue Forecasting'!H20)*85+J52</f>
        <v>16745</v>
      </c>
      <c r="L52" s="48">
        <f>('Revenue Forecasting'!I6*10+'Revenue Forecasting'!I10*15+'Revenue Forecasting'!I14*20+'Revenue Forecasting'!I20)*85+K52</f>
        <v>18020</v>
      </c>
      <c r="M52" s="48">
        <f>('Revenue Forecasting'!J6*10+'Revenue Forecasting'!J10*15+'Revenue Forecasting'!J14*20+'Revenue Forecasting'!J20)*85+L52</f>
        <v>20825</v>
      </c>
      <c r="N52" s="48">
        <f>('Revenue Forecasting'!K6*10+'Revenue Forecasting'!K10*15+'Revenue Forecasting'!K14*20+'Revenue Forecasting'!K20)*85+M52</f>
        <v>20825</v>
      </c>
      <c r="O52" s="48">
        <f>('Revenue Forecasting'!L6*10+'Revenue Forecasting'!L10*15+'Revenue Forecasting'!L14*20+'Revenue Forecasting'!L20)*85+N52</f>
        <v>25500</v>
      </c>
      <c r="P52" s="48">
        <f>('Revenue Forecasting'!M6*10+'Revenue Forecasting'!M10*15+'Revenue Forecasting'!M14*20+'Revenue Forecasting'!M20)*85+O52</f>
        <v>25670</v>
      </c>
      <c r="Q52" s="48">
        <f>('Revenue Forecasting'!N6*10+'Revenue Forecasting'!N10*15+'Revenue Forecasting'!N14*20+'Revenue Forecasting'!N20)*85+P52</f>
        <v>28645</v>
      </c>
      <c r="R52" s="48">
        <f>('Revenue Forecasting'!O6*10+'Revenue Forecasting'!O10*15+'Revenue Forecasting'!O14*20+'Revenue Forecasting'!O20)*85+Q52</f>
        <v>28645</v>
      </c>
      <c r="S52" s="48">
        <f>('Revenue Forecasting'!P6*10+'Revenue Forecasting'!P10*15+'Revenue Forecasting'!P14*20+'Revenue Forecasting'!P20)*85+R52</f>
        <v>33745</v>
      </c>
      <c r="T52" s="48">
        <f>('Revenue Forecasting'!Q6*10+'Revenue Forecasting'!Q10*15+'Revenue Forecasting'!Q14*20+'Revenue Forecasting'!Q20)*85+S52</f>
        <v>33745</v>
      </c>
      <c r="U52" s="48">
        <f>('Revenue Forecasting'!R6*10+'Revenue Forecasting'!R10*15+'Revenue Forecasting'!R14*20+'Revenue Forecasting'!R20)*85+T52</f>
        <v>36720</v>
      </c>
      <c r="V52" s="48">
        <f>('Revenue Forecasting'!S6*10+'Revenue Forecasting'!S10*15+'Revenue Forecasting'!S14*20+'Revenue Forecasting'!S20)*85+U52</f>
        <v>37570</v>
      </c>
      <c r="W52" s="48">
        <f>('Revenue Forecasting'!T6*10+'Revenue Forecasting'!T10*15+'Revenue Forecasting'!T14*20+'Revenue Forecasting'!T20)*85+V52</f>
        <v>41395</v>
      </c>
      <c r="X52" s="48">
        <f>('Revenue Forecasting'!U6*10+'Revenue Forecasting'!U10*15+'Revenue Forecasting'!U14*20+'Revenue Forecasting'!U20)*85+W52</f>
        <v>41395</v>
      </c>
      <c r="Y52" s="48">
        <f>('Revenue Forecasting'!V6*10+'Revenue Forecasting'!V10*15+'Revenue Forecasting'!V14*20+'Revenue Forecasting'!V20)*85+X52</f>
        <v>46665</v>
      </c>
      <c r="Z52" s="48">
        <f>('Revenue Forecasting'!W6*10+'Revenue Forecasting'!W10*15+'Revenue Forecasting'!W14*20+'Revenue Forecasting'!W20)*85+Y52</f>
        <v>47940</v>
      </c>
      <c r="AA52" s="48">
        <f>('Revenue Forecasting'!X6*10+'Revenue Forecasting'!X10*15+'Revenue Forecasting'!X14*20+'Revenue Forecasting'!X20)*85+Z52</f>
        <v>50490</v>
      </c>
      <c r="AB52" s="48">
        <f>('Revenue Forecasting'!Y6*10+'Revenue Forecasting'!Y10*15+'Revenue Forecasting'!Y14*20+'Revenue Forecasting'!Y20)*85+AA52</f>
        <v>54740</v>
      </c>
      <c r="AC52" s="48">
        <f>('Revenue Forecasting'!Z6*10+'Revenue Forecasting'!Z10*15+'Revenue Forecasting'!Z14*20+'Revenue Forecasting'!Z20)*85+AB52</f>
        <v>54740</v>
      </c>
      <c r="AD52" s="48">
        <f>('Revenue Forecasting'!AA6*10+'Revenue Forecasting'!AA10*15+'Revenue Forecasting'!AA14*20+'Revenue Forecasting'!AA20)*85+AC52</f>
        <v>58905</v>
      </c>
      <c r="AE52" s="48">
        <f>('Revenue Forecasting'!AB6*10+'Revenue Forecasting'!AB10*15+'Revenue Forecasting'!AB14*20+'Revenue Forecasting'!AB20)*85+AD52</f>
        <v>97580</v>
      </c>
      <c r="AF52" s="48">
        <f>('Revenue Forecasting'!AC6*10+'Revenue Forecasting'!AC10*15+'Revenue Forecasting'!AC14*20+'Revenue Forecasting'!AC20)*85+AE52</f>
        <v>155592.5</v>
      </c>
      <c r="AG52" s="48">
        <f>('Revenue Forecasting'!AD6*10+'Revenue Forecasting'!AD10*15+'Revenue Forecasting'!AD14*20+'Revenue Forecasting'!AD20)*85+AF52</f>
        <v>242611.25</v>
      </c>
      <c r="AH52" s="48">
        <f>('Revenue Forecasting'!AE6*10+'Revenue Forecasting'!AE10*15+'Revenue Forecasting'!AE14*20+'Revenue Forecasting'!AE20)*85+AG52</f>
        <v>373139.375</v>
      </c>
      <c r="AI52" s="48">
        <f>('Revenue Forecasting'!AF6*10+'Revenue Forecasting'!AF10*15+'Revenue Forecasting'!AF14*20+'Revenue Forecasting'!AF20)*85+AH52</f>
        <v>568931.5625</v>
      </c>
      <c r="AK52" s="84" t="s">
        <v>84</v>
      </c>
      <c r="AL52" s="84"/>
      <c r="AM52" s="84"/>
    </row>
    <row r="53" spans="2:39" x14ac:dyDescent="0.2">
      <c r="B53" s="80"/>
      <c r="C53" s="80"/>
      <c r="D53" s="80"/>
      <c r="AK53" s="80"/>
      <c r="AL53" s="80"/>
      <c r="AM53" s="80"/>
    </row>
    <row r="54" spans="2:39" x14ac:dyDescent="0.2">
      <c r="B54" s="80" t="s">
        <v>100</v>
      </c>
      <c r="C54" s="80"/>
      <c r="D54" s="80"/>
      <c r="AK54" s="80" t="s">
        <v>100</v>
      </c>
      <c r="AL54" s="80"/>
      <c r="AM54" s="80"/>
    </row>
    <row r="55" spans="2:39" x14ac:dyDescent="0.2">
      <c r="B55" s="85" t="s">
        <v>101</v>
      </c>
      <c r="C55" s="85"/>
      <c r="D55" s="85"/>
      <c r="G55" s="41">
        <f>'Schedules '!G34</f>
        <v>9583.3333333333339</v>
      </c>
      <c r="H55" s="41">
        <f>'Schedules '!H34</f>
        <v>9166.6666666666679</v>
      </c>
      <c r="I55" s="41">
        <f>'Schedules '!I34</f>
        <v>8750.0000000000018</v>
      </c>
      <c r="J55" s="41">
        <f>'Schedules '!J34</f>
        <v>8333.3333333333358</v>
      </c>
      <c r="K55" s="41">
        <f>'Schedules '!K34</f>
        <v>7916.6666666666688</v>
      </c>
      <c r="L55" s="41">
        <f>'Schedules '!L34</f>
        <v>7500.0000000000018</v>
      </c>
      <c r="M55" s="41">
        <f>'Schedules '!M34</f>
        <v>7083.3333333333348</v>
      </c>
      <c r="N55" s="41">
        <f>'Schedules '!N34</f>
        <v>6666.6666666666679</v>
      </c>
      <c r="O55" s="41">
        <f>'Schedules '!O34</f>
        <v>6250.0000000000009</v>
      </c>
      <c r="P55" s="41">
        <f>'Schedules '!P34</f>
        <v>5833.3333333333339</v>
      </c>
      <c r="Q55" s="41">
        <f>'Schedules '!Q34</f>
        <v>5416.666666666667</v>
      </c>
      <c r="R55" s="41">
        <f>'Schedules '!R34</f>
        <v>5000</v>
      </c>
      <c r="S55" s="41">
        <f>'Schedules '!S34</f>
        <v>4583.333333333333</v>
      </c>
      <c r="T55" s="41">
        <f>'Schedules '!T34</f>
        <v>4166.6666666666661</v>
      </c>
      <c r="U55" s="41">
        <f>'Schedules '!U34</f>
        <v>3749.9999999999995</v>
      </c>
      <c r="V55" s="41">
        <f>'Schedules '!V34</f>
        <v>3333.333333333333</v>
      </c>
      <c r="W55" s="41">
        <f>'Schedules '!W34</f>
        <v>2916.6666666666665</v>
      </c>
      <c r="X55" s="41">
        <f>'Schedules '!X34</f>
        <v>2500</v>
      </c>
      <c r="Y55" s="41">
        <f>'Schedules '!Y34</f>
        <v>2083.3333333333335</v>
      </c>
      <c r="Z55" s="41">
        <f>'Schedules '!Z34</f>
        <v>1666.6666666666667</v>
      </c>
      <c r="AA55" s="41">
        <f>'Schedules '!AA34</f>
        <v>1250</v>
      </c>
      <c r="AB55" s="41">
        <f>'Schedules '!AB34</f>
        <v>833.33333333333326</v>
      </c>
      <c r="AC55" s="41">
        <f>'Schedules '!AC34</f>
        <v>416.66666666666657</v>
      </c>
      <c r="AD55" s="41">
        <f>'Schedules '!AD34</f>
        <v>0</v>
      </c>
      <c r="AE55" s="41">
        <f>'Schedules '!AE34</f>
        <v>0</v>
      </c>
      <c r="AF55" s="41">
        <f>'Schedules '!AF34</f>
        <v>0</v>
      </c>
      <c r="AG55" s="41">
        <f>'Schedules '!AG34</f>
        <v>0</v>
      </c>
      <c r="AH55" s="41">
        <f>'Schedules '!AH34</f>
        <v>0</v>
      </c>
      <c r="AI55" s="41">
        <f>'Schedules '!AI34</f>
        <v>0</v>
      </c>
      <c r="AK55" s="85" t="s">
        <v>101</v>
      </c>
      <c r="AL55" s="85"/>
      <c r="AM55" s="85"/>
    </row>
    <row r="56" spans="2:39" x14ac:dyDescent="0.2">
      <c r="B56" s="78"/>
      <c r="C56" s="78"/>
      <c r="D56" s="78"/>
      <c r="AK56" s="78"/>
      <c r="AL56" s="78"/>
      <c r="AM56" s="78"/>
    </row>
    <row r="57" spans="2:39" x14ac:dyDescent="0.2">
      <c r="B57" s="78"/>
      <c r="C57" s="78"/>
      <c r="D57" s="78"/>
      <c r="AK57" s="78"/>
      <c r="AL57" s="78"/>
      <c r="AM57" s="78"/>
    </row>
    <row r="58" spans="2:39" x14ac:dyDescent="0.2">
      <c r="B58" s="82" t="s">
        <v>102</v>
      </c>
      <c r="C58" s="82"/>
      <c r="D58" s="82"/>
      <c r="AK58" s="82" t="s">
        <v>102</v>
      </c>
      <c r="AL58" s="82"/>
      <c r="AM58" s="82"/>
    </row>
    <row r="59" spans="2:39" x14ac:dyDescent="0.2">
      <c r="B59" s="78"/>
      <c r="C59" s="78"/>
      <c r="D59" s="78"/>
      <c r="AK59" s="78"/>
      <c r="AL59" s="78"/>
      <c r="AM59" s="78"/>
    </row>
    <row r="60" spans="2:39" x14ac:dyDescent="0.2">
      <c r="B60" s="80" t="s">
        <v>103</v>
      </c>
      <c r="C60" s="80"/>
      <c r="D60" s="80"/>
      <c r="G60" s="41">
        <f xml:space="preserve"> G44</f>
        <v>498.60933333333327</v>
      </c>
      <c r="H60" s="41">
        <f xml:space="preserve"> H44</f>
        <v>-6473.8472222222226</v>
      </c>
      <c r="I60" s="41">
        <f t="shared" ref="I60:AD60" si="16" xml:space="preserve"> I44</f>
        <v>-1470.3611111111111</v>
      </c>
      <c r="J60" s="41">
        <f t="shared" si="16"/>
        <v>-4363.0749999999998</v>
      </c>
      <c r="K60" s="41">
        <f t="shared" si="16"/>
        <v>-10.53888888888892</v>
      </c>
      <c r="L60" s="41">
        <f t="shared" si="16"/>
        <v>-3736.5527777777779</v>
      </c>
      <c r="M60" s="41">
        <f t="shared" si="16"/>
        <v>-1642.8666666666668</v>
      </c>
      <c r="N60" s="41">
        <f t="shared" si="16"/>
        <v>-4886.1305555555555</v>
      </c>
      <c r="O60" s="41">
        <f t="shared" si="16"/>
        <v>1303.8555555555556</v>
      </c>
      <c r="P60" s="41">
        <f t="shared" si="16"/>
        <v>-4211.1083333333336</v>
      </c>
      <c r="Q60" s="41">
        <f t="shared" si="16"/>
        <v>-1104.1222222222223</v>
      </c>
      <c r="R60" s="41">
        <f t="shared" si="16"/>
        <v>-3917.3861111111114</v>
      </c>
      <c r="S60" s="41">
        <f t="shared" si="16"/>
        <v>2615.8820000000001</v>
      </c>
      <c r="T60" s="41">
        <f t="shared" si="16"/>
        <v>-3284.9138888888888</v>
      </c>
      <c r="U60" s="41">
        <f t="shared" si="16"/>
        <v>682.70644444444429</v>
      </c>
      <c r="V60" s="41">
        <f t="shared" si="16"/>
        <v>-1839.6916666666668</v>
      </c>
      <c r="W60" s="41">
        <f t="shared" si="16"/>
        <v>1526.0908888888887</v>
      </c>
      <c r="X60" s="41">
        <f t="shared" si="16"/>
        <v>-2354.4694444444444</v>
      </c>
      <c r="Y60" s="41">
        <f t="shared" si="16"/>
        <v>4273.0013333333336</v>
      </c>
      <c r="Z60" s="41">
        <f t="shared" si="16"/>
        <v>-51.447222222222251</v>
      </c>
      <c r="AA60" s="41">
        <f t="shared" si="16"/>
        <v>1757.0057777777777</v>
      </c>
      <c r="AB60" s="41">
        <f t="shared" si="16"/>
        <v>2722.3029999999999</v>
      </c>
      <c r="AC60" s="41">
        <f t="shared" si="16"/>
        <v>-729.23888888888894</v>
      </c>
      <c r="AD60" s="41">
        <f t="shared" si="16"/>
        <v>4191.3794444444447</v>
      </c>
      <c r="AE60" s="41">
        <f xml:space="preserve"> AE44</f>
        <v>-41162.5</v>
      </c>
      <c r="AF60" s="41">
        <f t="shared" ref="AF60:AI60" si="17" xml:space="preserve"> AF44</f>
        <v>-19835.125</v>
      </c>
      <c r="AG60" s="41">
        <f t="shared" si="17"/>
        <v>11183.4625</v>
      </c>
      <c r="AH60" s="41">
        <f t="shared" si="17"/>
        <v>55331.128750000003</v>
      </c>
      <c r="AI60" s="41">
        <f t="shared" si="17"/>
        <v>121552.628125</v>
      </c>
      <c r="AK60" s="80" t="s">
        <v>103</v>
      </c>
      <c r="AL60" s="80"/>
      <c r="AM60" s="80"/>
    </row>
    <row r="61" spans="2:39" x14ac:dyDescent="0.2">
      <c r="B61" s="80" t="s">
        <v>104</v>
      </c>
      <c r="C61" s="80"/>
      <c r="D61" s="80"/>
      <c r="G61" s="47">
        <f>('Revenue Forecasting'!D6*10+'Revenue Forecasting'!D10*15+'Revenue Forecasting'!D14*20+'Revenue Forecasting'!D20)*85</f>
        <v>6800</v>
      </c>
      <c r="H61" s="47">
        <f xml:space="preserve"> G61*0.99+('Revenue Forecasting'!D6*10+'Revenue Forecasting'!E10*15+'Revenue Forecasting'!E14*20+'Revenue Forecasting'!E20)+85</f>
        <v>6850</v>
      </c>
      <c r="I61" s="47">
        <f xml:space="preserve"> H61*0.99+('Revenue Forecasting'!E6*10+'Revenue Forecasting'!F10*15+'Revenue Forecasting'!F14*20+'Revenue Forecasting'!F20)+85</f>
        <v>6901.5</v>
      </c>
      <c r="J61" s="47">
        <f xml:space="preserve"> I61*0.99+('Revenue Forecasting'!F6*10+'Revenue Forecasting'!G10*15+'Revenue Forecasting'!G14*20+'Revenue Forecasting'!G20)+85</f>
        <v>6944.4849999999997</v>
      </c>
      <c r="K61" s="47">
        <f xml:space="preserve"> J61*0.99+('Revenue Forecasting'!G6*10+'Revenue Forecasting'!H10*15+'Revenue Forecasting'!H14*20+'Revenue Forecasting'!H20)+85</f>
        <v>7002.0401499999998</v>
      </c>
      <c r="L61" s="47">
        <f xml:space="preserve"> K61*0.99+('Revenue Forecasting'!H6*10+'Revenue Forecasting'!I10*15+'Revenue Forecasting'!I14*20+'Revenue Forecasting'!I20)+85</f>
        <v>7042.0197484999999</v>
      </c>
      <c r="M61" s="47">
        <f xml:space="preserve"> L61*0.99+('Revenue Forecasting'!I6*10+'Revenue Forecasting'!J10*15+'Revenue Forecasting'!J14*20+'Revenue Forecasting'!J20)+85</f>
        <v>7079.5995510149996</v>
      </c>
      <c r="N61" s="47">
        <f xml:space="preserve"> M61*0.99+('Revenue Forecasting'!J6*10+'Revenue Forecasting'!K10*15+'Revenue Forecasting'!K14*20+'Revenue Forecasting'!K20)+85</f>
        <v>7103.80355550485</v>
      </c>
      <c r="O61" s="47">
        <f xml:space="preserve"> N61*0.99+('Revenue Forecasting'!K6*10+'Revenue Forecasting'!L10*15+'Revenue Forecasting'!L14*20+'Revenue Forecasting'!L20)+85</f>
        <v>7152.7655199498013</v>
      </c>
      <c r="P61" s="47">
        <f xml:space="preserve"> O61*0.99+('Revenue Forecasting'!L6*10+'Revenue Forecasting'!M10*15+'Revenue Forecasting'!M14*20+'Revenue Forecasting'!M20)+85</f>
        <v>7188.2378647503028</v>
      </c>
      <c r="Q61" s="47">
        <f xml:space="preserve"> P61*0.99+('Revenue Forecasting'!M6*10+'Revenue Forecasting'!N10*15+'Revenue Forecasting'!N14*20+'Revenue Forecasting'!N20)+85</f>
        <v>7226.3554861027997</v>
      </c>
      <c r="R61" s="47">
        <f xml:space="preserve"> Q61*0.99+('Revenue Forecasting'!N6*10+'Revenue Forecasting'!O10*15+'Revenue Forecasting'!O14*20+'Revenue Forecasting'!O20)+85</f>
        <v>7249.0919312417718</v>
      </c>
      <c r="S61" s="47">
        <f xml:space="preserve"> R61*0.99+('Revenue Forecasting'!O6*10+'Revenue Forecasting'!P10*15+'Revenue Forecasting'!P14*20+'Revenue Forecasting'!P20)+85</f>
        <v>7311.6010119293542</v>
      </c>
      <c r="T61" s="47">
        <f xml:space="preserve"> S61*0.99+('Revenue Forecasting'!P6*10+'Revenue Forecasting'!Q10*15+'Revenue Forecasting'!Q14*20+'Revenue Forecasting'!Q20)+85</f>
        <v>7333.4850018100606</v>
      </c>
      <c r="U61" s="47">
        <f xml:space="preserve"> T61*0.99+('Revenue Forecasting'!Q6*10+'Revenue Forecasting'!R10*15+'Revenue Forecasting'!R14*20+'Revenue Forecasting'!R20)+85</f>
        <v>7380.1501517919596</v>
      </c>
      <c r="V61" s="47">
        <f xml:space="preserve"> U61*0.99+('Revenue Forecasting'!R6*10+'Revenue Forecasting'!S10*15+'Revenue Forecasting'!S14*20+'Revenue Forecasting'!S20)+85</f>
        <v>7391.3486502740398</v>
      </c>
      <c r="W61" s="47">
        <f xml:space="preserve"> V61*0.99+('Revenue Forecasting'!S6*10+'Revenue Forecasting'!T10*15+'Revenue Forecasting'!T14*20+'Revenue Forecasting'!T20)+85</f>
        <v>7457.4351637712989</v>
      </c>
      <c r="X61" s="47">
        <f xml:space="preserve"> W61*0.99+('Revenue Forecasting'!T6*10+'Revenue Forecasting'!U10*15+'Revenue Forecasting'!U14*20+'Revenue Forecasting'!U20)+85</f>
        <v>7467.8608121335856</v>
      </c>
      <c r="Y61" s="47">
        <f xml:space="preserve"> X61*0.99+('Revenue Forecasting'!U6*10+'Revenue Forecasting'!V10*15+'Revenue Forecasting'!V14*20+'Revenue Forecasting'!V20)+85</f>
        <v>7520.1822040122497</v>
      </c>
      <c r="Z61" s="47">
        <f xml:space="preserve"> Y61*0.99+('Revenue Forecasting'!V6*10+'Revenue Forecasting'!W10*15+'Revenue Forecasting'!W14*20+'Revenue Forecasting'!W20)+85</f>
        <v>7564.9803819721274</v>
      </c>
      <c r="AA61" s="47">
        <f xml:space="preserve"> Z61*0.99+('Revenue Forecasting'!W6*10+'Revenue Forecasting'!X10*15+'Revenue Forecasting'!X14*20+'Revenue Forecasting'!X20)+85</f>
        <v>7594.3305781524059</v>
      </c>
      <c r="AB61" s="47">
        <f xml:space="preserve"> AA61*0.99+('Revenue Forecasting'!X6*10+'Revenue Forecasting'!Y10*15+'Revenue Forecasting'!Y14*20+'Revenue Forecasting'!Y20)+85</f>
        <v>7663.3872723708819</v>
      </c>
      <c r="AC61" s="47">
        <f xml:space="preserve"> AB61*0.99+('Revenue Forecasting'!Y6*10+'Revenue Forecasting'!Z10*15+'Revenue Forecasting'!Z14*20+'Revenue Forecasting'!Z20)+85</f>
        <v>7671.753399647173</v>
      </c>
      <c r="AD61" s="47">
        <f xml:space="preserve"> AC61*0.99+('Revenue Forecasting'!Z6*10+'Revenue Forecasting'!AA10*15+'Revenue Forecasting'!AA14*20+'Revenue Forecasting'!AA20)+85</f>
        <v>7719.0358656507015</v>
      </c>
      <c r="AE61" s="47">
        <f xml:space="preserve"> AD61*0.99+('Revenue Forecasting'!AA6*10+'Revenue Forecasting'!AB10*15+'Revenue Forecasting'!AB14*20+'Revenue Forecasting'!AB20)+85</f>
        <v>8111.8455069941947</v>
      </c>
      <c r="AF61" s="47">
        <f xml:space="preserve"> AE61*0.99+('Revenue Forecasting'!AB6*10+'Revenue Forecasting'!AC10*15+'Revenue Forecasting'!AC14*20+'Revenue Forecasting'!AC20)+85</f>
        <v>8758.227051924252</v>
      </c>
      <c r="AG61" s="47">
        <f xml:space="preserve"> AF61*0.99+('Revenue Forecasting'!AC6*10+'Revenue Forecasting'!AD10*15+'Revenue Forecasting'!AD14*20+'Revenue Forecasting'!AD20)+85</f>
        <v>9719.3947814050098</v>
      </c>
      <c r="AH61" s="47">
        <f xml:space="preserve"> AG61*0.99+('Revenue Forecasting'!AD6*10+'Revenue Forecasting'!AE10*15+'Revenue Forecasting'!AE14*20+'Revenue Forecasting'!AE20)+85</f>
        <v>11152.82583359096</v>
      </c>
      <c r="AI61" s="47">
        <f xml:space="preserve"> AH61*0.99+('Revenue Forecasting'!AE6*10+'Revenue Forecasting'!AF10*15+'Revenue Forecasting'!AF14*20+'Revenue Forecasting'!AF20)+85</f>
        <v>13294.73507525505</v>
      </c>
      <c r="AK61" s="80" t="s">
        <v>104</v>
      </c>
      <c r="AL61" s="80"/>
      <c r="AM61" s="80"/>
    </row>
    <row r="62" spans="2:39" x14ac:dyDescent="0.2">
      <c r="B62" s="83" t="s">
        <v>105</v>
      </c>
      <c r="C62" s="83"/>
      <c r="D62" s="83"/>
      <c r="G62" s="41">
        <f xml:space="preserve"> SUM(G60:G61)</f>
        <v>7298.6093333333329</v>
      </c>
      <c r="H62" s="41">
        <f t="shared" ref="H62:AE62" si="18" xml:space="preserve"> SUM(H60:H61)</f>
        <v>376.15277777777737</v>
      </c>
      <c r="I62" s="41">
        <f t="shared" si="18"/>
        <v>5431.1388888888887</v>
      </c>
      <c r="J62" s="41">
        <f t="shared" si="18"/>
        <v>2581.41</v>
      </c>
      <c r="K62" s="41">
        <f t="shared" si="18"/>
        <v>6991.5012611111106</v>
      </c>
      <c r="L62" s="41">
        <f t="shared" si="18"/>
        <v>3305.466970722222</v>
      </c>
      <c r="M62" s="41">
        <f t="shared" si="18"/>
        <v>5436.7328843483328</v>
      </c>
      <c r="N62" s="41">
        <f xml:space="preserve"> SUM(N60:N61)</f>
        <v>2217.6729999492945</v>
      </c>
      <c r="O62" s="41">
        <f t="shared" si="18"/>
        <v>8456.6210755053562</v>
      </c>
      <c r="P62" s="41">
        <f t="shared" si="18"/>
        <v>2977.1295314169693</v>
      </c>
      <c r="Q62" s="41">
        <f t="shared" si="18"/>
        <v>6122.2332638805774</v>
      </c>
      <c r="R62" s="41">
        <f t="shared" si="18"/>
        <v>3331.7058201306604</v>
      </c>
      <c r="S62" s="41">
        <f t="shared" si="18"/>
        <v>9927.4830119293547</v>
      </c>
      <c r="T62" s="41">
        <f t="shared" si="18"/>
        <v>4048.5711129211718</v>
      </c>
      <c r="U62" s="41">
        <f t="shared" si="18"/>
        <v>8062.8565962364037</v>
      </c>
      <c r="V62" s="41">
        <f t="shared" si="18"/>
        <v>5551.6569836073731</v>
      </c>
      <c r="W62" s="41">
        <f t="shared" si="18"/>
        <v>8983.5260526601869</v>
      </c>
      <c r="X62" s="41">
        <f t="shared" si="18"/>
        <v>5113.3913676891407</v>
      </c>
      <c r="Y62" s="41">
        <f t="shared" si="18"/>
        <v>11793.183537345583</v>
      </c>
      <c r="Z62" s="41">
        <f t="shared" si="18"/>
        <v>7513.5331597499053</v>
      </c>
      <c r="AA62" s="41">
        <f t="shared" si="18"/>
        <v>9351.3363559301833</v>
      </c>
      <c r="AB62" s="41">
        <f t="shared" si="18"/>
        <v>10385.690272370881</v>
      </c>
      <c r="AC62" s="41">
        <f t="shared" si="18"/>
        <v>6942.5145107582839</v>
      </c>
      <c r="AD62" s="41">
        <f t="shared" si="18"/>
        <v>11910.415310095146</v>
      </c>
      <c r="AE62" s="41">
        <f t="shared" si="18"/>
        <v>-33050.654493005808</v>
      </c>
      <c r="AF62" s="41">
        <f t="shared" ref="AF62:AI62" si="19" xml:space="preserve"> SUM(AF60:AF61)</f>
        <v>-11076.897948075748</v>
      </c>
      <c r="AG62" s="41">
        <f t="shared" si="19"/>
        <v>20902.857281405009</v>
      </c>
      <c r="AH62" s="41">
        <f t="shared" si="19"/>
        <v>66483.954583590967</v>
      </c>
      <c r="AI62" s="41">
        <f t="shared" si="19"/>
        <v>134847.36320025506</v>
      </c>
      <c r="AK62" s="83" t="s">
        <v>105</v>
      </c>
      <c r="AL62" s="83"/>
      <c r="AM62" s="83"/>
    </row>
    <row r="63" spans="2:39" x14ac:dyDescent="0.2">
      <c r="B63" s="78"/>
      <c r="C63" s="78"/>
      <c r="D63" s="78"/>
      <c r="AK63" s="78"/>
      <c r="AL63" s="78"/>
      <c r="AM63" s="78"/>
    </row>
    <row r="64" spans="2:39" x14ac:dyDescent="0.2">
      <c r="B64" s="82" t="s">
        <v>106</v>
      </c>
      <c r="C64" s="82"/>
      <c r="D64" s="82"/>
      <c r="AK64" s="82" t="s">
        <v>106</v>
      </c>
      <c r="AL64" s="82"/>
      <c r="AM64" s="82"/>
    </row>
    <row r="65" spans="1:39" x14ac:dyDescent="0.2">
      <c r="A65" t="s">
        <v>107</v>
      </c>
      <c r="B65" s="80" t="s">
        <v>108</v>
      </c>
      <c r="C65" s="80"/>
      <c r="D65" s="80"/>
      <c r="G65" s="49">
        <v>-20000</v>
      </c>
      <c r="H65">
        <v>0</v>
      </c>
      <c r="I65">
        <v>0</v>
      </c>
      <c r="J65">
        <v>0</v>
      </c>
      <c r="K65">
        <v>0</v>
      </c>
      <c r="L65">
        <v>0</v>
      </c>
      <c r="M65">
        <v>0</v>
      </c>
      <c r="N65">
        <v>0</v>
      </c>
      <c r="O65">
        <v>0</v>
      </c>
      <c r="P65">
        <v>0</v>
      </c>
      <c r="Q65">
        <v>0</v>
      </c>
      <c r="R65">
        <v>0</v>
      </c>
      <c r="S65">
        <v>0</v>
      </c>
      <c r="T65">
        <v>0</v>
      </c>
      <c r="U65">
        <v>0</v>
      </c>
      <c r="V65">
        <v>0</v>
      </c>
      <c r="W65">
        <v>0</v>
      </c>
      <c r="X65">
        <v>0</v>
      </c>
      <c r="Y65">
        <v>0</v>
      </c>
      <c r="Z65">
        <v>0</v>
      </c>
      <c r="AA65">
        <v>0</v>
      </c>
      <c r="AB65">
        <v>0</v>
      </c>
      <c r="AC65">
        <v>0</v>
      </c>
      <c r="AD65">
        <v>0</v>
      </c>
      <c r="AE65">
        <v>0</v>
      </c>
      <c r="AF65">
        <v>0</v>
      </c>
      <c r="AG65">
        <v>0</v>
      </c>
      <c r="AH65">
        <v>0</v>
      </c>
      <c r="AI65">
        <v>0</v>
      </c>
      <c r="AK65" s="80" t="s">
        <v>108</v>
      </c>
      <c r="AL65" s="80"/>
      <c r="AM65" s="80"/>
    </row>
    <row r="66" spans="1:39" x14ac:dyDescent="0.2">
      <c r="B66" s="81" t="s">
        <v>109</v>
      </c>
      <c r="C66" s="81"/>
      <c r="D66" s="81"/>
      <c r="G66" s="49">
        <f>G65</f>
        <v>-20000</v>
      </c>
      <c r="H66" s="49">
        <f>H65</f>
        <v>0</v>
      </c>
      <c r="I66" s="49">
        <f>I65</f>
        <v>0</v>
      </c>
      <c r="J66" s="49">
        <f t="shared" ref="J66:AE66" si="20">J65</f>
        <v>0</v>
      </c>
      <c r="K66" s="49">
        <f t="shared" si="20"/>
        <v>0</v>
      </c>
      <c r="L66" s="49">
        <f t="shared" si="20"/>
        <v>0</v>
      </c>
      <c r="M66" s="49">
        <f t="shared" si="20"/>
        <v>0</v>
      </c>
      <c r="N66" s="49">
        <f t="shared" si="20"/>
        <v>0</v>
      </c>
      <c r="O66" s="49">
        <f t="shared" si="20"/>
        <v>0</v>
      </c>
      <c r="P66" s="49">
        <f t="shared" si="20"/>
        <v>0</v>
      </c>
      <c r="Q66" s="49">
        <f t="shared" si="20"/>
        <v>0</v>
      </c>
      <c r="R66" s="49">
        <f t="shared" si="20"/>
        <v>0</v>
      </c>
      <c r="S66" s="49">
        <f t="shared" si="20"/>
        <v>0</v>
      </c>
      <c r="T66" s="49">
        <f t="shared" si="20"/>
        <v>0</v>
      </c>
      <c r="U66" s="49">
        <f t="shared" si="20"/>
        <v>0</v>
      </c>
      <c r="V66" s="49">
        <f t="shared" si="20"/>
        <v>0</v>
      </c>
      <c r="W66" s="49">
        <f t="shared" si="20"/>
        <v>0</v>
      </c>
      <c r="X66" s="49">
        <f t="shared" si="20"/>
        <v>0</v>
      </c>
      <c r="Y66" s="49">
        <f t="shared" si="20"/>
        <v>0</v>
      </c>
      <c r="Z66" s="49">
        <f t="shared" si="20"/>
        <v>0</v>
      </c>
      <c r="AA66" s="49">
        <f t="shared" si="20"/>
        <v>0</v>
      </c>
      <c r="AB66" s="49">
        <f t="shared" si="20"/>
        <v>0</v>
      </c>
      <c r="AC66" s="49">
        <f t="shared" si="20"/>
        <v>0</v>
      </c>
      <c r="AD66" s="49">
        <f t="shared" si="20"/>
        <v>0</v>
      </c>
      <c r="AE66" s="49">
        <f t="shared" si="20"/>
        <v>0</v>
      </c>
      <c r="AF66" s="49">
        <f t="shared" ref="AF66" si="21">AF65</f>
        <v>0</v>
      </c>
      <c r="AG66" s="49">
        <f t="shared" ref="AG66" si="22">AG65</f>
        <v>0</v>
      </c>
      <c r="AH66" s="49">
        <f t="shared" ref="AH66" si="23">AH65</f>
        <v>0</v>
      </c>
      <c r="AI66" s="49">
        <f t="shared" ref="AI66" si="24">AI65</f>
        <v>0</v>
      </c>
      <c r="AK66" s="81" t="s">
        <v>109</v>
      </c>
      <c r="AL66" s="81"/>
      <c r="AM66" s="81"/>
    </row>
    <row r="67" spans="1:39" x14ac:dyDescent="0.2">
      <c r="B67" s="78"/>
      <c r="C67" s="78"/>
      <c r="D67" s="78"/>
      <c r="AK67" s="78"/>
      <c r="AL67" s="78"/>
      <c r="AM67" s="78"/>
    </row>
    <row r="68" spans="1:39" x14ac:dyDescent="0.2">
      <c r="B68" s="82" t="s">
        <v>110</v>
      </c>
      <c r="C68" s="82"/>
      <c r="D68" s="82"/>
      <c r="AK68" s="82" t="s">
        <v>110</v>
      </c>
      <c r="AL68" s="82"/>
      <c r="AM68" s="82"/>
    </row>
    <row r="69" spans="1:39" x14ac:dyDescent="0.2">
      <c r="B69" s="80" t="s">
        <v>111</v>
      </c>
      <c r="C69" s="80"/>
      <c r="D69" s="80"/>
      <c r="G69" s="48">
        <v>10000</v>
      </c>
      <c r="H69" s="48">
        <v>0</v>
      </c>
      <c r="I69" s="48">
        <v>0</v>
      </c>
      <c r="J69" s="48">
        <v>0</v>
      </c>
      <c r="K69" s="48">
        <v>0</v>
      </c>
      <c r="L69" s="48">
        <v>0</v>
      </c>
      <c r="M69" s="48">
        <v>0</v>
      </c>
      <c r="N69" s="48">
        <v>0</v>
      </c>
      <c r="O69" s="48">
        <v>0</v>
      </c>
      <c r="P69" s="48">
        <v>0</v>
      </c>
      <c r="Q69" s="48">
        <v>0</v>
      </c>
      <c r="R69" s="48">
        <v>0</v>
      </c>
      <c r="S69" s="48">
        <v>0</v>
      </c>
      <c r="T69" s="48">
        <v>0</v>
      </c>
      <c r="U69" s="48">
        <v>0</v>
      </c>
      <c r="V69" s="48">
        <v>0</v>
      </c>
      <c r="W69" s="48">
        <v>0</v>
      </c>
      <c r="X69" s="48">
        <v>0</v>
      </c>
      <c r="Y69" s="48">
        <v>0</v>
      </c>
      <c r="Z69" s="48">
        <v>0</v>
      </c>
      <c r="AA69" s="48">
        <v>0</v>
      </c>
      <c r="AB69" s="48">
        <v>0</v>
      </c>
      <c r="AC69" s="48">
        <v>0</v>
      </c>
      <c r="AD69" s="48">
        <v>0</v>
      </c>
      <c r="AE69" s="48">
        <v>0</v>
      </c>
      <c r="AF69" s="48">
        <v>0</v>
      </c>
      <c r="AG69" s="48">
        <v>0</v>
      </c>
      <c r="AH69" s="48">
        <v>0</v>
      </c>
      <c r="AI69" s="48">
        <v>0</v>
      </c>
      <c r="AK69" s="80" t="s">
        <v>111</v>
      </c>
      <c r="AL69" s="80"/>
      <c r="AM69" s="80"/>
    </row>
    <row r="70" spans="1:39" x14ac:dyDescent="0.2">
      <c r="A70" t="s">
        <v>112</v>
      </c>
      <c r="B70" s="80" t="s">
        <v>113</v>
      </c>
      <c r="C70" s="80"/>
      <c r="D70" s="80"/>
      <c r="G70" s="48">
        <v>60000</v>
      </c>
      <c r="H70" s="48">
        <v>0</v>
      </c>
      <c r="I70" s="48">
        <v>0</v>
      </c>
      <c r="J70" s="48">
        <v>0</v>
      </c>
      <c r="K70" s="48">
        <v>0</v>
      </c>
      <c r="L70" s="48">
        <v>0</v>
      </c>
      <c r="M70" s="48">
        <v>0</v>
      </c>
      <c r="N70" s="48">
        <v>0</v>
      </c>
      <c r="O70" s="48">
        <v>0</v>
      </c>
      <c r="P70" s="48">
        <v>0</v>
      </c>
      <c r="Q70" s="48">
        <v>0</v>
      </c>
      <c r="R70" s="48">
        <v>0</v>
      </c>
      <c r="S70" s="48">
        <v>0</v>
      </c>
      <c r="T70" s="48">
        <v>0</v>
      </c>
      <c r="U70" s="48">
        <v>0</v>
      </c>
      <c r="V70" s="48">
        <v>0</v>
      </c>
      <c r="W70" s="48">
        <v>0</v>
      </c>
      <c r="X70" s="48">
        <v>0</v>
      </c>
      <c r="Y70" s="48">
        <v>0</v>
      </c>
      <c r="Z70" s="48">
        <v>0</v>
      </c>
      <c r="AA70" s="48">
        <v>0</v>
      </c>
      <c r="AB70" s="48">
        <v>0</v>
      </c>
      <c r="AC70" s="48">
        <v>0</v>
      </c>
      <c r="AD70" s="48">
        <v>0</v>
      </c>
      <c r="AE70" s="48">
        <v>0</v>
      </c>
      <c r="AF70" s="48">
        <v>0</v>
      </c>
      <c r="AG70" s="48">
        <v>0</v>
      </c>
      <c r="AH70" s="48">
        <v>0</v>
      </c>
      <c r="AI70" s="48">
        <v>0</v>
      </c>
      <c r="AK70" s="80" t="s">
        <v>113</v>
      </c>
      <c r="AL70" s="80"/>
      <c r="AM70" s="80"/>
    </row>
    <row r="71" spans="1:39" x14ac:dyDescent="0.2">
      <c r="B71" s="80" t="s">
        <v>114</v>
      </c>
      <c r="C71" s="80"/>
      <c r="D71" s="80"/>
      <c r="G71" s="48">
        <f>SUM(G69:G70)</f>
        <v>70000</v>
      </c>
      <c r="H71" s="48">
        <f t="shared" ref="H71:AE71" si="25">SUM(H69:H70)</f>
        <v>0</v>
      </c>
      <c r="I71" s="48">
        <f t="shared" si="25"/>
        <v>0</v>
      </c>
      <c r="J71" s="48">
        <f t="shared" si="25"/>
        <v>0</v>
      </c>
      <c r="K71" s="48">
        <f t="shared" si="25"/>
        <v>0</v>
      </c>
      <c r="L71" s="48">
        <f t="shared" si="25"/>
        <v>0</v>
      </c>
      <c r="M71" s="48">
        <f t="shared" si="25"/>
        <v>0</v>
      </c>
      <c r="N71" s="48">
        <f t="shared" si="25"/>
        <v>0</v>
      </c>
      <c r="O71" s="48">
        <f t="shared" si="25"/>
        <v>0</v>
      </c>
      <c r="P71" s="48">
        <f t="shared" si="25"/>
        <v>0</v>
      </c>
      <c r="Q71" s="48">
        <f t="shared" si="25"/>
        <v>0</v>
      </c>
      <c r="R71" s="48">
        <f t="shared" si="25"/>
        <v>0</v>
      </c>
      <c r="S71" s="48">
        <f t="shared" si="25"/>
        <v>0</v>
      </c>
      <c r="T71" s="48">
        <f t="shared" si="25"/>
        <v>0</v>
      </c>
      <c r="U71" s="48">
        <f t="shared" si="25"/>
        <v>0</v>
      </c>
      <c r="V71" s="48">
        <f t="shared" si="25"/>
        <v>0</v>
      </c>
      <c r="W71" s="48">
        <f t="shared" si="25"/>
        <v>0</v>
      </c>
      <c r="X71" s="48">
        <f t="shared" si="25"/>
        <v>0</v>
      </c>
      <c r="Y71" s="48">
        <f t="shared" si="25"/>
        <v>0</v>
      </c>
      <c r="Z71" s="48">
        <f t="shared" si="25"/>
        <v>0</v>
      </c>
      <c r="AA71" s="48">
        <f t="shared" si="25"/>
        <v>0</v>
      </c>
      <c r="AB71" s="48">
        <f t="shared" si="25"/>
        <v>0</v>
      </c>
      <c r="AC71" s="48">
        <f t="shared" si="25"/>
        <v>0</v>
      </c>
      <c r="AD71" s="48">
        <f t="shared" si="25"/>
        <v>0</v>
      </c>
      <c r="AE71" s="48">
        <f t="shared" si="25"/>
        <v>0</v>
      </c>
      <c r="AF71" s="48">
        <f t="shared" ref="AF71:AI71" si="26">SUM(AF69:AF70)</f>
        <v>0</v>
      </c>
      <c r="AG71" s="48">
        <f t="shared" si="26"/>
        <v>0</v>
      </c>
      <c r="AH71" s="48">
        <f t="shared" si="26"/>
        <v>0</v>
      </c>
      <c r="AI71" s="48">
        <f t="shared" si="26"/>
        <v>0</v>
      </c>
      <c r="AK71" s="80" t="s">
        <v>114</v>
      </c>
      <c r="AL71" s="80"/>
      <c r="AM71" s="80"/>
    </row>
    <row r="72" spans="1:39" x14ac:dyDescent="0.2">
      <c r="B72" s="78"/>
      <c r="C72" s="78"/>
      <c r="D72" s="78"/>
      <c r="AK72" s="78"/>
      <c r="AL72" s="78"/>
      <c r="AM72" s="78"/>
    </row>
    <row r="73" spans="1:39" x14ac:dyDescent="0.2">
      <c r="B73" s="78" t="s">
        <v>115</v>
      </c>
      <c r="C73" s="78"/>
      <c r="D73" s="78"/>
      <c r="G73" s="48">
        <f xml:space="preserve"> G71+G62+G66</f>
        <v>57298.609333333327</v>
      </c>
      <c r="H73" s="48">
        <f xml:space="preserve"> H71+H62+H66</f>
        <v>376.15277777777737</v>
      </c>
      <c r="I73" s="48">
        <f t="shared" ref="I73:AD73" si="27" xml:space="preserve"> I71+I62+I66</f>
        <v>5431.1388888888887</v>
      </c>
      <c r="J73" s="48">
        <f t="shared" si="27"/>
        <v>2581.41</v>
      </c>
      <c r="K73" s="48">
        <f t="shared" si="27"/>
        <v>6991.5012611111106</v>
      </c>
      <c r="L73" s="48">
        <f t="shared" si="27"/>
        <v>3305.466970722222</v>
      </c>
      <c r="M73" s="48">
        <f t="shared" si="27"/>
        <v>5436.7328843483328</v>
      </c>
      <c r="N73" s="48">
        <f t="shared" si="27"/>
        <v>2217.6729999492945</v>
      </c>
      <c r="O73" s="48">
        <f t="shared" si="27"/>
        <v>8456.6210755053562</v>
      </c>
      <c r="P73" s="48">
        <f t="shared" si="27"/>
        <v>2977.1295314169693</v>
      </c>
      <c r="Q73" s="48">
        <f t="shared" si="27"/>
        <v>6122.2332638805774</v>
      </c>
      <c r="R73" s="48">
        <f t="shared" si="27"/>
        <v>3331.7058201306604</v>
      </c>
      <c r="S73" s="48">
        <f t="shared" si="27"/>
        <v>9927.4830119293547</v>
      </c>
      <c r="T73" s="48">
        <f t="shared" si="27"/>
        <v>4048.5711129211718</v>
      </c>
      <c r="U73" s="48">
        <f t="shared" si="27"/>
        <v>8062.8565962364037</v>
      </c>
      <c r="V73" s="48">
        <f t="shared" si="27"/>
        <v>5551.6569836073731</v>
      </c>
      <c r="W73" s="48">
        <f t="shared" si="27"/>
        <v>8983.5260526601869</v>
      </c>
      <c r="X73" s="48">
        <f t="shared" si="27"/>
        <v>5113.3913676891407</v>
      </c>
      <c r="Y73" s="48">
        <f t="shared" si="27"/>
        <v>11793.183537345583</v>
      </c>
      <c r="Z73" s="48">
        <f t="shared" si="27"/>
        <v>7513.5331597499053</v>
      </c>
      <c r="AA73" s="48">
        <f t="shared" si="27"/>
        <v>9351.3363559301833</v>
      </c>
      <c r="AB73" s="48">
        <f t="shared" si="27"/>
        <v>10385.690272370881</v>
      </c>
      <c r="AC73" s="48">
        <f t="shared" si="27"/>
        <v>6942.5145107582839</v>
      </c>
      <c r="AD73" s="48">
        <f t="shared" si="27"/>
        <v>11910.415310095146</v>
      </c>
      <c r="AE73" s="48">
        <f t="shared" ref="AE73:AI73" si="28" xml:space="preserve"> AE71+AE62+AE66</f>
        <v>-33050.654493005808</v>
      </c>
      <c r="AF73" s="48">
        <f t="shared" si="28"/>
        <v>-11076.897948075748</v>
      </c>
      <c r="AG73" s="48">
        <f t="shared" si="28"/>
        <v>20902.857281405009</v>
      </c>
      <c r="AH73" s="48">
        <f t="shared" si="28"/>
        <v>66483.954583590967</v>
      </c>
      <c r="AI73" s="48">
        <f t="shared" si="28"/>
        <v>134847.36320025506</v>
      </c>
      <c r="AK73" s="78" t="s">
        <v>115</v>
      </c>
      <c r="AL73" s="78"/>
      <c r="AM73" s="78"/>
    </row>
    <row r="74" spans="1:39" x14ac:dyDescent="0.2">
      <c r="B74" s="78"/>
      <c r="C74" s="78"/>
      <c r="D74" s="78"/>
      <c r="AK74" s="78"/>
      <c r="AL74" s="78"/>
      <c r="AM74" s="78"/>
    </row>
    <row r="75" spans="1:39" x14ac:dyDescent="0.2">
      <c r="B75" s="78" t="s">
        <v>116</v>
      </c>
      <c r="C75" s="78"/>
      <c r="D75" s="78"/>
      <c r="G75">
        <v>0</v>
      </c>
      <c r="H75" s="48">
        <f>G76</f>
        <v>57298.609333333327</v>
      </c>
      <c r="I75" s="48">
        <f t="shared" ref="I75:AD75" si="29">H76</f>
        <v>57674.762111111108</v>
      </c>
      <c r="J75" s="48">
        <f t="shared" si="29"/>
        <v>63105.900999999998</v>
      </c>
      <c r="K75" s="48">
        <f t="shared" si="29"/>
        <v>65687.311000000002</v>
      </c>
      <c r="L75" s="48">
        <f t="shared" si="29"/>
        <v>72678.812261111118</v>
      </c>
      <c r="M75" s="48">
        <f t="shared" si="29"/>
        <v>75984.279231833338</v>
      </c>
      <c r="N75" s="48">
        <f t="shared" si="29"/>
        <v>81421.012116181664</v>
      </c>
      <c r="O75" s="48">
        <f t="shared" si="29"/>
        <v>83638.685116130961</v>
      </c>
      <c r="P75" s="48">
        <f t="shared" si="29"/>
        <v>92095.306191636322</v>
      </c>
      <c r="Q75" s="48">
        <f t="shared" si="29"/>
        <v>95072.435723053291</v>
      </c>
      <c r="R75" s="48">
        <f t="shared" si="29"/>
        <v>101194.66898693387</v>
      </c>
      <c r="S75" s="48">
        <f t="shared" si="29"/>
        <v>104526.37480706454</v>
      </c>
      <c r="T75" s="48">
        <f t="shared" si="29"/>
        <v>114453.85781899389</v>
      </c>
      <c r="U75" s="48">
        <f t="shared" si="29"/>
        <v>118502.42893191506</v>
      </c>
      <c r="V75" s="48">
        <f t="shared" si="29"/>
        <v>126565.28552815146</v>
      </c>
      <c r="W75" s="48">
        <f t="shared" si="29"/>
        <v>132116.94251175883</v>
      </c>
      <c r="X75" s="48">
        <f t="shared" si="29"/>
        <v>141100.46856441902</v>
      </c>
      <c r="Y75" s="48">
        <f t="shared" si="29"/>
        <v>146213.85993210817</v>
      </c>
      <c r="Z75" s="48">
        <f t="shared" si="29"/>
        <v>158007.04346945375</v>
      </c>
      <c r="AA75" s="48">
        <f t="shared" si="29"/>
        <v>165520.57662920366</v>
      </c>
      <c r="AB75" s="48">
        <f t="shared" si="29"/>
        <v>174871.91298513385</v>
      </c>
      <c r="AC75" s="48">
        <f t="shared" si="29"/>
        <v>185257.60325750473</v>
      </c>
      <c r="AD75" s="48">
        <f t="shared" si="29"/>
        <v>192200.11776826301</v>
      </c>
      <c r="AE75" s="48">
        <f>AD76</f>
        <v>204110.53307835816</v>
      </c>
      <c r="AF75" s="48">
        <f t="shared" ref="AF75:AI75" si="30">AE76</f>
        <v>171059.87858535236</v>
      </c>
      <c r="AG75" s="48">
        <f t="shared" si="30"/>
        <v>159982.9806372766</v>
      </c>
      <c r="AH75" s="48">
        <f t="shared" si="30"/>
        <v>180885.83791868162</v>
      </c>
      <c r="AI75" s="48">
        <f t="shared" si="30"/>
        <v>247369.79250227258</v>
      </c>
      <c r="AK75" s="78" t="s">
        <v>116</v>
      </c>
      <c r="AL75" s="78"/>
      <c r="AM75" s="78"/>
    </row>
    <row r="76" spans="1:39" x14ac:dyDescent="0.2">
      <c r="B76" s="78" t="s">
        <v>117</v>
      </c>
      <c r="C76" s="78"/>
      <c r="D76" s="78"/>
      <c r="G76" s="48">
        <f>G73+G75</f>
        <v>57298.609333333327</v>
      </c>
      <c r="H76" s="48">
        <f>H73+H75</f>
        <v>57674.762111111108</v>
      </c>
      <c r="I76" s="48">
        <f t="shared" ref="I76:AE76" si="31">I73+I75</f>
        <v>63105.900999999998</v>
      </c>
      <c r="J76" s="48">
        <f t="shared" si="31"/>
        <v>65687.311000000002</v>
      </c>
      <c r="K76" s="48">
        <f t="shared" si="31"/>
        <v>72678.812261111118</v>
      </c>
      <c r="L76" s="48">
        <f t="shared" si="31"/>
        <v>75984.279231833338</v>
      </c>
      <c r="M76" s="48">
        <f t="shared" si="31"/>
        <v>81421.012116181664</v>
      </c>
      <c r="N76" s="48">
        <f t="shared" si="31"/>
        <v>83638.685116130961</v>
      </c>
      <c r="O76" s="48">
        <f t="shared" si="31"/>
        <v>92095.306191636322</v>
      </c>
      <c r="P76" s="48">
        <f t="shared" si="31"/>
        <v>95072.435723053291</v>
      </c>
      <c r="Q76" s="48">
        <f t="shared" si="31"/>
        <v>101194.66898693387</v>
      </c>
      <c r="R76" s="48">
        <f t="shared" si="31"/>
        <v>104526.37480706454</v>
      </c>
      <c r="S76" s="48">
        <f t="shared" si="31"/>
        <v>114453.85781899389</v>
      </c>
      <c r="T76" s="48">
        <f t="shared" si="31"/>
        <v>118502.42893191506</v>
      </c>
      <c r="U76" s="48">
        <f t="shared" si="31"/>
        <v>126565.28552815146</v>
      </c>
      <c r="V76" s="48">
        <f t="shared" si="31"/>
        <v>132116.94251175883</v>
      </c>
      <c r="W76" s="48">
        <f t="shared" si="31"/>
        <v>141100.46856441902</v>
      </c>
      <c r="X76" s="48">
        <f t="shared" si="31"/>
        <v>146213.85993210817</v>
      </c>
      <c r="Y76" s="48">
        <f t="shared" si="31"/>
        <v>158007.04346945375</v>
      </c>
      <c r="Z76" s="48">
        <f t="shared" si="31"/>
        <v>165520.57662920366</v>
      </c>
      <c r="AA76" s="48">
        <f t="shared" si="31"/>
        <v>174871.91298513385</v>
      </c>
      <c r="AB76" s="48">
        <f t="shared" si="31"/>
        <v>185257.60325750473</v>
      </c>
      <c r="AC76" s="48">
        <f t="shared" si="31"/>
        <v>192200.11776826301</v>
      </c>
      <c r="AD76" s="48">
        <f t="shared" si="31"/>
        <v>204110.53307835816</v>
      </c>
      <c r="AE76" s="48">
        <f t="shared" si="31"/>
        <v>171059.87858535236</v>
      </c>
      <c r="AF76" s="48">
        <f t="shared" ref="AF76:AI76" si="32">AF73+AF75</f>
        <v>159982.9806372766</v>
      </c>
      <c r="AG76" s="48">
        <f t="shared" si="32"/>
        <v>180885.83791868162</v>
      </c>
      <c r="AH76" s="48">
        <f t="shared" si="32"/>
        <v>247369.79250227258</v>
      </c>
      <c r="AI76" s="48">
        <f t="shared" si="32"/>
        <v>382217.15570252761</v>
      </c>
      <c r="AK76" s="78" t="s">
        <v>117</v>
      </c>
      <c r="AL76" s="78"/>
      <c r="AM76" s="78"/>
    </row>
    <row r="77" spans="1:39" x14ac:dyDescent="0.2">
      <c r="B77" s="78"/>
      <c r="C77" s="78"/>
      <c r="D77" s="78"/>
      <c r="AK77" s="78"/>
      <c r="AL77" s="78"/>
      <c r="AM77" s="78"/>
    </row>
    <row r="78" spans="1:39" x14ac:dyDescent="0.2">
      <c r="B78" s="78"/>
      <c r="C78" s="78"/>
      <c r="D78" s="78"/>
      <c r="AK78" s="78"/>
      <c r="AL78" s="78"/>
      <c r="AM78" s="78"/>
    </row>
    <row r="79" spans="1:39" x14ac:dyDescent="0.2">
      <c r="B79" s="78"/>
      <c r="C79" s="78"/>
      <c r="D79" s="78"/>
      <c r="AK79" s="78"/>
      <c r="AL79" s="78"/>
      <c r="AM79" s="78"/>
    </row>
    <row r="80" spans="1:39" x14ac:dyDescent="0.2">
      <c r="B80" s="78"/>
      <c r="C80" s="78"/>
      <c r="D80" s="78"/>
      <c r="AK80" s="78"/>
      <c r="AL80" s="78"/>
      <c r="AM80" s="78"/>
    </row>
    <row r="81" spans="2:39" x14ac:dyDescent="0.2">
      <c r="B81" s="78"/>
      <c r="C81" s="78"/>
      <c r="D81" s="78"/>
      <c r="AK81" s="78"/>
      <c r="AL81" s="78"/>
      <c r="AM81" s="78"/>
    </row>
    <row r="82" spans="2:39" x14ac:dyDescent="0.2">
      <c r="B82" s="78"/>
      <c r="C82" s="78"/>
      <c r="D82" s="78"/>
      <c r="AK82" s="78"/>
      <c r="AL82" s="78"/>
      <c r="AM82" s="78"/>
    </row>
    <row r="83" spans="2:39" x14ac:dyDescent="0.2">
      <c r="B83" s="78"/>
      <c r="C83" s="78"/>
      <c r="D83" s="78"/>
      <c r="AK83" s="78"/>
      <c r="AL83" s="78"/>
      <c r="AM83" s="78"/>
    </row>
    <row r="84" spans="2:39" x14ac:dyDescent="0.2">
      <c r="B84" s="78"/>
      <c r="C84" s="78"/>
      <c r="D84" s="78"/>
      <c r="AK84" s="78"/>
      <c r="AL84" s="78"/>
      <c r="AM84" s="78"/>
    </row>
    <row r="85" spans="2:39" x14ac:dyDescent="0.2">
      <c r="B85" s="78"/>
      <c r="C85" s="78"/>
      <c r="D85" s="78"/>
      <c r="AK85" s="78"/>
      <c r="AL85" s="78"/>
      <c r="AM85" s="78"/>
    </row>
    <row r="86" spans="2:39" x14ac:dyDescent="0.2">
      <c r="B86" s="78"/>
      <c r="C86" s="78"/>
      <c r="D86" s="78"/>
      <c r="AK86" s="78"/>
      <c r="AL86" s="78"/>
      <c r="AM86" s="78"/>
    </row>
    <row r="87" spans="2:39" x14ac:dyDescent="0.2">
      <c r="B87" s="78"/>
      <c r="C87" s="78"/>
      <c r="D87" s="78"/>
      <c r="AK87" s="78"/>
      <c r="AL87" s="78"/>
      <c r="AM87" s="78"/>
    </row>
    <row r="88" spans="2:39" x14ac:dyDescent="0.2">
      <c r="B88" s="78"/>
      <c r="C88" s="78"/>
      <c r="D88" s="78"/>
      <c r="AK88" s="78"/>
      <c r="AL88" s="78"/>
      <c r="AM88" s="78"/>
    </row>
    <row r="89" spans="2:39" x14ac:dyDescent="0.2">
      <c r="B89" s="78"/>
      <c r="C89" s="78"/>
      <c r="D89" s="78"/>
      <c r="AK89" s="78"/>
      <c r="AL89" s="78"/>
      <c r="AM89" s="78"/>
    </row>
    <row r="90" spans="2:39" x14ac:dyDescent="0.2">
      <c r="B90" s="78"/>
      <c r="C90" s="78"/>
      <c r="D90" s="78"/>
      <c r="AK90" s="78"/>
      <c r="AL90" s="78"/>
      <c r="AM90" s="78"/>
    </row>
    <row r="91" spans="2:39" x14ac:dyDescent="0.2">
      <c r="B91" s="78"/>
      <c r="C91" s="78"/>
      <c r="D91" s="78"/>
      <c r="AK91" s="78"/>
      <c r="AL91" s="78"/>
      <c r="AM91" s="78"/>
    </row>
    <row r="92" spans="2:39" x14ac:dyDescent="0.2">
      <c r="B92" s="78"/>
      <c r="C92" s="78"/>
      <c r="D92" s="78"/>
      <c r="AK92" s="78"/>
      <c r="AL92" s="78"/>
      <c r="AM92" s="78"/>
    </row>
    <row r="93" spans="2:39" x14ac:dyDescent="0.2">
      <c r="B93" s="78"/>
      <c r="C93" s="78"/>
      <c r="D93" s="78"/>
      <c r="AK93" s="78"/>
      <c r="AL93" s="78"/>
      <c r="AM93" s="78"/>
    </row>
    <row r="94" spans="2:39" x14ac:dyDescent="0.2">
      <c r="B94" s="78"/>
      <c r="C94" s="78"/>
      <c r="D94" s="78"/>
      <c r="AK94" s="78"/>
      <c r="AL94" s="78"/>
      <c r="AM94" s="78"/>
    </row>
    <row r="95" spans="2:39" x14ac:dyDescent="0.2">
      <c r="B95" s="78"/>
      <c r="C95" s="78"/>
      <c r="D95" s="78"/>
      <c r="AK95" s="78"/>
      <c r="AL95" s="78"/>
      <c r="AM95" s="78"/>
    </row>
    <row r="96" spans="2:39" x14ac:dyDescent="0.2">
      <c r="B96" s="78"/>
      <c r="C96" s="78"/>
      <c r="D96" s="78"/>
      <c r="AK96" s="78"/>
      <c r="AL96" s="78"/>
      <c r="AM96" s="78"/>
    </row>
    <row r="97" spans="2:39" x14ac:dyDescent="0.2">
      <c r="B97" s="78"/>
      <c r="C97" s="78"/>
      <c r="D97" s="78"/>
      <c r="AK97" s="78"/>
      <c r="AL97" s="78"/>
      <c r="AM97" s="78"/>
    </row>
    <row r="98" spans="2:39" x14ac:dyDescent="0.2">
      <c r="B98" s="78"/>
      <c r="C98" s="78"/>
      <c r="D98" s="78"/>
      <c r="AK98" s="78"/>
      <c r="AL98" s="78"/>
      <c r="AM98" s="78"/>
    </row>
    <row r="99" spans="2:39" x14ac:dyDescent="0.2">
      <c r="B99" s="78"/>
      <c r="C99" s="78"/>
      <c r="D99" s="78"/>
      <c r="AK99" s="78"/>
      <c r="AL99" s="78"/>
      <c r="AM99" s="78"/>
    </row>
    <row r="100" spans="2:39" x14ac:dyDescent="0.2">
      <c r="B100" s="78"/>
      <c r="C100" s="78"/>
      <c r="D100" s="78"/>
      <c r="AK100" s="78"/>
      <c r="AL100" s="78"/>
      <c r="AM100" s="78"/>
    </row>
    <row r="101" spans="2:39" x14ac:dyDescent="0.2">
      <c r="B101" s="78"/>
      <c r="C101" s="78"/>
      <c r="D101" s="78"/>
      <c r="AK101" s="78"/>
      <c r="AL101" s="78"/>
      <c r="AM101" s="78"/>
    </row>
    <row r="102" spans="2:39" x14ac:dyDescent="0.2">
      <c r="B102" s="78"/>
      <c r="C102" s="78"/>
      <c r="D102" s="78"/>
      <c r="AK102" s="78"/>
      <c r="AL102" s="78"/>
      <c r="AM102" s="78"/>
    </row>
    <row r="103" spans="2:39" x14ac:dyDescent="0.2">
      <c r="B103" s="78"/>
      <c r="C103" s="78"/>
      <c r="D103" s="78"/>
      <c r="AK103" s="78"/>
      <c r="AL103" s="78"/>
      <c r="AM103" s="78"/>
    </row>
    <row r="104" spans="2:39" x14ac:dyDescent="0.2">
      <c r="B104" s="78"/>
      <c r="C104" s="78"/>
      <c r="D104" s="78"/>
      <c r="AK104" s="78"/>
      <c r="AL104" s="78"/>
      <c r="AM104" s="78"/>
    </row>
    <row r="105" spans="2:39" x14ac:dyDescent="0.2">
      <c r="B105" s="78"/>
      <c r="C105" s="78"/>
      <c r="D105" s="78"/>
      <c r="AK105" s="78"/>
      <c r="AL105" s="78"/>
      <c r="AM105" s="78"/>
    </row>
    <row r="106" spans="2:39" x14ac:dyDescent="0.2">
      <c r="B106" s="78"/>
      <c r="C106" s="78"/>
      <c r="D106" s="78"/>
      <c r="AK106" s="78"/>
      <c r="AL106" s="78"/>
      <c r="AM106" s="78"/>
    </row>
    <row r="107" spans="2:39" x14ac:dyDescent="0.2">
      <c r="B107" s="78"/>
      <c r="C107" s="78"/>
      <c r="D107" s="78"/>
      <c r="AK107" s="78"/>
      <c r="AL107" s="78"/>
      <c r="AM107" s="78"/>
    </row>
    <row r="108" spans="2:39" x14ac:dyDescent="0.2">
      <c r="B108" s="78"/>
      <c r="C108" s="78"/>
      <c r="D108" s="78"/>
      <c r="AK108" s="78"/>
      <c r="AL108" s="78"/>
      <c r="AM108" s="78"/>
    </row>
    <row r="109" spans="2:39" x14ac:dyDescent="0.2">
      <c r="B109" s="78"/>
      <c r="C109" s="78"/>
      <c r="D109" s="78"/>
      <c r="AK109" s="78"/>
      <c r="AL109" s="78"/>
      <c r="AM109" s="78"/>
    </row>
    <row r="110" spans="2:39" x14ac:dyDescent="0.2">
      <c r="B110" s="78"/>
      <c r="C110" s="78"/>
      <c r="D110" s="78"/>
      <c r="AK110" s="78"/>
      <c r="AL110" s="78"/>
      <c r="AM110" s="78"/>
    </row>
    <row r="111" spans="2:39" x14ac:dyDescent="0.2">
      <c r="B111" s="78"/>
      <c r="C111" s="78"/>
      <c r="D111" s="78"/>
      <c r="AK111" s="78"/>
      <c r="AL111" s="78"/>
      <c r="AM111" s="78"/>
    </row>
    <row r="112" spans="2:39" x14ac:dyDescent="0.2">
      <c r="B112" s="78"/>
      <c r="C112" s="78"/>
      <c r="D112" s="78"/>
      <c r="AK112" s="78"/>
      <c r="AL112" s="78"/>
      <c r="AM112" s="78"/>
    </row>
    <row r="113" spans="2:39" x14ac:dyDescent="0.2">
      <c r="B113" s="78"/>
      <c r="C113" s="78"/>
      <c r="D113" s="78"/>
      <c r="AK113" s="78"/>
      <c r="AL113" s="78"/>
      <c r="AM113" s="78"/>
    </row>
    <row r="114" spans="2:39" x14ac:dyDescent="0.2">
      <c r="B114" s="78"/>
      <c r="C114" s="78"/>
      <c r="D114" s="78"/>
      <c r="AK114" s="78"/>
      <c r="AL114" s="78"/>
      <c r="AM114" s="78"/>
    </row>
    <row r="115" spans="2:39" x14ac:dyDescent="0.2">
      <c r="B115" s="78"/>
      <c r="C115" s="78"/>
      <c r="D115" s="78"/>
      <c r="AK115" s="78"/>
      <c r="AL115" s="78"/>
      <c r="AM115" s="78"/>
    </row>
    <row r="116" spans="2:39" x14ac:dyDescent="0.2">
      <c r="B116" s="78"/>
      <c r="C116" s="78"/>
      <c r="D116" s="78"/>
      <c r="AK116" s="78"/>
      <c r="AL116" s="78"/>
      <c r="AM116" s="78"/>
    </row>
    <row r="117" spans="2:39" x14ac:dyDescent="0.2">
      <c r="B117" s="78"/>
      <c r="C117" s="78"/>
      <c r="D117" s="78"/>
      <c r="AK117" s="78"/>
      <c r="AL117" s="78"/>
      <c r="AM117" s="78"/>
    </row>
    <row r="118" spans="2:39" x14ac:dyDescent="0.2">
      <c r="B118" s="78"/>
      <c r="C118" s="78"/>
      <c r="D118" s="78"/>
      <c r="AK118" s="78"/>
      <c r="AL118" s="78"/>
      <c r="AM118" s="78"/>
    </row>
    <row r="119" spans="2:39" x14ac:dyDescent="0.2">
      <c r="B119" s="78"/>
      <c r="C119" s="78"/>
      <c r="D119" s="78"/>
      <c r="AK119" s="78"/>
      <c r="AL119" s="78"/>
      <c r="AM119" s="78"/>
    </row>
    <row r="120" spans="2:39" x14ac:dyDescent="0.2">
      <c r="B120" s="78"/>
      <c r="C120" s="78"/>
      <c r="D120" s="78"/>
      <c r="AK120" s="78"/>
      <c r="AL120" s="78"/>
      <c r="AM120" s="78"/>
    </row>
    <row r="121" spans="2:39" x14ac:dyDescent="0.2">
      <c r="B121" s="78"/>
      <c r="C121" s="78"/>
      <c r="D121" s="78"/>
      <c r="AK121" s="78"/>
      <c r="AL121" s="78"/>
      <c r="AM121" s="78"/>
    </row>
    <row r="122" spans="2:39" x14ac:dyDescent="0.2">
      <c r="B122" s="78"/>
      <c r="C122" s="78"/>
      <c r="D122" s="78"/>
      <c r="AK122" s="78"/>
      <c r="AL122" s="78"/>
      <c r="AM122" s="78"/>
    </row>
    <row r="123" spans="2:39" x14ac:dyDescent="0.2">
      <c r="B123" s="78"/>
      <c r="C123" s="78"/>
      <c r="D123" s="78"/>
      <c r="AK123" s="78"/>
      <c r="AL123" s="78"/>
      <c r="AM123" s="78"/>
    </row>
    <row r="124" spans="2:39" x14ac:dyDescent="0.2">
      <c r="B124" s="78"/>
      <c r="C124" s="78"/>
      <c r="D124" s="78"/>
      <c r="AK124" s="78"/>
      <c r="AL124" s="78"/>
      <c r="AM124" s="78"/>
    </row>
    <row r="125" spans="2:39" x14ac:dyDescent="0.2">
      <c r="B125" s="78"/>
      <c r="C125" s="78"/>
      <c r="D125" s="78"/>
      <c r="AK125" s="78"/>
      <c r="AL125" s="78"/>
      <c r="AM125" s="78"/>
    </row>
    <row r="126" spans="2:39" x14ac:dyDescent="0.2">
      <c r="B126" s="78"/>
      <c r="C126" s="78"/>
      <c r="D126" s="78"/>
      <c r="AK126" s="78"/>
      <c r="AL126" s="78"/>
      <c r="AM126" s="78"/>
    </row>
    <row r="127" spans="2:39" x14ac:dyDescent="0.2">
      <c r="B127" s="78"/>
      <c r="C127" s="78"/>
      <c r="D127" s="78"/>
      <c r="AK127" s="78"/>
      <c r="AL127" s="78"/>
      <c r="AM127" s="78"/>
    </row>
    <row r="128" spans="2:39" x14ac:dyDescent="0.2">
      <c r="B128" s="78"/>
      <c r="C128" s="78"/>
      <c r="D128" s="78"/>
      <c r="AK128" s="78"/>
      <c r="AL128" s="78"/>
      <c r="AM128" s="78"/>
    </row>
    <row r="129" spans="2:39" x14ac:dyDescent="0.2">
      <c r="B129" s="78"/>
      <c r="C129" s="78"/>
      <c r="D129" s="78"/>
      <c r="AK129" s="78"/>
      <c r="AL129" s="78"/>
      <c r="AM129" s="78"/>
    </row>
    <row r="130" spans="2:39" x14ac:dyDescent="0.2">
      <c r="B130" s="78"/>
      <c r="C130" s="78"/>
      <c r="D130" s="78"/>
      <c r="AK130" s="78"/>
      <c r="AL130" s="78"/>
      <c r="AM130" s="78"/>
    </row>
    <row r="131" spans="2:39" x14ac:dyDescent="0.2">
      <c r="B131" s="78"/>
      <c r="C131" s="78"/>
      <c r="D131" s="78"/>
      <c r="AK131" s="78"/>
      <c r="AL131" s="78"/>
      <c r="AM131" s="78"/>
    </row>
    <row r="132" spans="2:39" x14ac:dyDescent="0.2">
      <c r="B132" s="78"/>
      <c r="C132" s="78"/>
      <c r="D132" s="78"/>
      <c r="AK132" s="78"/>
      <c r="AL132" s="78"/>
      <c r="AM132" s="78"/>
    </row>
    <row r="133" spans="2:39" x14ac:dyDescent="0.2">
      <c r="B133" s="78"/>
      <c r="C133" s="78"/>
      <c r="D133" s="78"/>
      <c r="AK133" s="78"/>
      <c r="AL133" s="78"/>
      <c r="AM133" s="78"/>
    </row>
    <row r="134" spans="2:39" x14ac:dyDescent="0.2">
      <c r="B134" s="78"/>
      <c r="C134" s="78"/>
      <c r="D134" s="78"/>
      <c r="AK134" s="78"/>
      <c r="AL134" s="78"/>
      <c r="AM134" s="78"/>
    </row>
    <row r="135" spans="2:39" x14ac:dyDescent="0.2">
      <c r="B135" s="78"/>
      <c r="C135" s="78"/>
      <c r="D135" s="78"/>
      <c r="AK135" s="78"/>
      <c r="AL135" s="78"/>
      <c r="AM135" s="78"/>
    </row>
    <row r="136" spans="2:39" x14ac:dyDescent="0.2">
      <c r="B136" s="78"/>
      <c r="C136" s="78"/>
      <c r="D136" s="78"/>
      <c r="AK136" s="78"/>
      <c r="AL136" s="78"/>
      <c r="AM136" s="78"/>
    </row>
    <row r="137" spans="2:39" x14ac:dyDescent="0.2">
      <c r="B137" s="78"/>
      <c r="C137" s="78"/>
      <c r="D137" s="78"/>
      <c r="AK137" s="78"/>
      <c r="AL137" s="78"/>
      <c r="AM137" s="78"/>
    </row>
    <row r="138" spans="2:39" x14ac:dyDescent="0.2">
      <c r="B138" s="78"/>
      <c r="C138" s="78"/>
      <c r="D138" s="78"/>
      <c r="AK138" s="78"/>
      <c r="AL138" s="78"/>
      <c r="AM138" s="78"/>
    </row>
    <row r="139" spans="2:39" x14ac:dyDescent="0.2">
      <c r="B139" s="78"/>
      <c r="C139" s="78"/>
      <c r="D139" s="78"/>
      <c r="AK139" s="78"/>
      <c r="AL139" s="78"/>
      <c r="AM139" s="78"/>
    </row>
    <row r="140" spans="2:39" x14ac:dyDescent="0.2">
      <c r="B140" s="78"/>
      <c r="C140" s="78"/>
      <c r="D140" s="78"/>
      <c r="AK140" s="78"/>
      <c r="AL140" s="78"/>
      <c r="AM140" s="78"/>
    </row>
    <row r="141" spans="2:39" x14ac:dyDescent="0.2">
      <c r="B141" s="78"/>
      <c r="C141" s="78"/>
      <c r="D141" s="78"/>
      <c r="AK141" s="78"/>
      <c r="AL141" s="78"/>
      <c r="AM141" s="78"/>
    </row>
    <row r="142" spans="2:39" x14ac:dyDescent="0.2">
      <c r="B142" s="78"/>
      <c r="C142" s="78"/>
      <c r="D142" s="78"/>
      <c r="AK142" s="78"/>
      <c r="AL142" s="78"/>
      <c r="AM142" s="78"/>
    </row>
    <row r="143" spans="2:39" x14ac:dyDescent="0.2">
      <c r="B143" s="78"/>
      <c r="C143" s="78"/>
      <c r="D143" s="78"/>
      <c r="AK143" s="78"/>
      <c r="AL143" s="78"/>
      <c r="AM143" s="78"/>
    </row>
    <row r="144" spans="2:39" x14ac:dyDescent="0.2">
      <c r="B144" s="78"/>
      <c r="C144" s="78"/>
      <c r="D144" s="78"/>
      <c r="AK144" s="78"/>
      <c r="AL144" s="78"/>
      <c r="AM144" s="78"/>
    </row>
    <row r="145" spans="2:39" x14ac:dyDescent="0.2">
      <c r="B145" s="78"/>
      <c r="C145" s="78"/>
      <c r="D145" s="78"/>
      <c r="AK145" s="78"/>
      <c r="AL145" s="78"/>
      <c r="AM145" s="78"/>
    </row>
    <row r="146" spans="2:39" x14ac:dyDescent="0.2">
      <c r="B146" s="78"/>
      <c r="C146" s="78"/>
      <c r="D146" s="78"/>
      <c r="AK146" s="78"/>
      <c r="AL146" s="78"/>
      <c r="AM146" s="78"/>
    </row>
    <row r="147" spans="2:39" x14ac:dyDescent="0.2">
      <c r="B147" s="78"/>
      <c r="C147" s="78"/>
      <c r="D147" s="78"/>
      <c r="AK147" s="78"/>
      <c r="AL147" s="78"/>
      <c r="AM147" s="78"/>
    </row>
    <row r="148" spans="2:39" x14ac:dyDescent="0.2">
      <c r="B148" s="78"/>
      <c r="C148" s="78"/>
      <c r="D148" s="78"/>
      <c r="AK148" s="78"/>
      <c r="AL148" s="78"/>
      <c r="AM148" s="78"/>
    </row>
    <row r="149" spans="2:39" x14ac:dyDescent="0.2">
      <c r="B149" s="78"/>
      <c r="C149" s="78"/>
      <c r="D149" s="78"/>
      <c r="AK149" s="78"/>
      <c r="AL149" s="78"/>
      <c r="AM149" s="78"/>
    </row>
    <row r="150" spans="2:39" x14ac:dyDescent="0.2">
      <c r="B150" s="78"/>
      <c r="C150" s="78"/>
      <c r="D150" s="78"/>
      <c r="AK150" s="78"/>
      <c r="AL150" s="78"/>
      <c r="AM150" s="78"/>
    </row>
    <row r="151" spans="2:39" x14ac:dyDescent="0.2">
      <c r="B151" s="78"/>
      <c r="C151" s="78"/>
      <c r="D151" s="78"/>
      <c r="AK151" s="78"/>
      <c r="AL151" s="78"/>
      <c r="AM151" s="78"/>
    </row>
    <row r="152" spans="2:39" x14ac:dyDescent="0.2">
      <c r="B152" s="78"/>
      <c r="C152" s="78"/>
      <c r="D152" s="78"/>
      <c r="AK152" s="78"/>
      <c r="AL152" s="78"/>
      <c r="AM152" s="78"/>
    </row>
    <row r="153" spans="2:39" x14ac:dyDescent="0.2">
      <c r="B153" s="78"/>
      <c r="C153" s="78"/>
      <c r="D153" s="78"/>
      <c r="AK153" s="78"/>
      <c r="AL153" s="78"/>
      <c r="AM153" s="78"/>
    </row>
    <row r="154" spans="2:39" x14ac:dyDescent="0.2">
      <c r="B154" s="78"/>
      <c r="C154" s="78"/>
      <c r="D154" s="78"/>
      <c r="AK154" s="78"/>
      <c r="AL154" s="78"/>
      <c r="AM154" s="78"/>
    </row>
    <row r="155" spans="2:39" x14ac:dyDescent="0.2">
      <c r="B155" s="78"/>
      <c r="C155" s="78"/>
      <c r="D155" s="78"/>
      <c r="AK155" s="78"/>
      <c r="AL155" s="78"/>
      <c r="AM155" s="78"/>
    </row>
    <row r="156" spans="2:39" x14ac:dyDescent="0.2">
      <c r="B156" s="78"/>
      <c r="C156" s="78"/>
      <c r="D156" s="78"/>
      <c r="AK156" s="78"/>
      <c r="AL156" s="78"/>
      <c r="AM156" s="78"/>
    </row>
    <row r="157" spans="2:39" x14ac:dyDescent="0.2">
      <c r="B157" s="78"/>
      <c r="C157" s="78"/>
      <c r="D157" s="78"/>
      <c r="AK157" s="78"/>
      <c r="AL157" s="78"/>
      <c r="AM157" s="78"/>
    </row>
    <row r="158" spans="2:39" x14ac:dyDescent="0.2">
      <c r="B158" s="78"/>
      <c r="C158" s="78"/>
      <c r="D158" s="78"/>
      <c r="AK158" s="78"/>
      <c r="AL158" s="78"/>
      <c r="AM158" s="78"/>
    </row>
    <row r="159" spans="2:39" x14ac:dyDescent="0.2">
      <c r="B159" s="78"/>
      <c r="C159" s="78"/>
      <c r="D159" s="78"/>
      <c r="AK159" s="78"/>
      <c r="AL159" s="78"/>
      <c r="AM159" s="78"/>
    </row>
    <row r="160" spans="2:39" x14ac:dyDescent="0.2">
      <c r="B160" s="78"/>
      <c r="C160" s="78"/>
      <c r="D160" s="78"/>
      <c r="AK160" s="78"/>
      <c r="AL160" s="78"/>
      <c r="AM160" s="78"/>
    </row>
    <row r="161" spans="2:39" x14ac:dyDescent="0.2">
      <c r="B161" s="78"/>
      <c r="C161" s="78"/>
      <c r="D161" s="78"/>
      <c r="AK161" s="78"/>
      <c r="AL161" s="78"/>
      <c r="AM161" s="78"/>
    </row>
    <row r="162" spans="2:39" x14ac:dyDescent="0.2">
      <c r="B162" s="78"/>
      <c r="C162" s="78"/>
      <c r="D162" s="78"/>
      <c r="AK162" s="78"/>
      <c r="AL162" s="78"/>
      <c r="AM162" s="78"/>
    </row>
    <row r="163" spans="2:39" x14ac:dyDescent="0.2">
      <c r="B163" s="78"/>
      <c r="C163" s="78"/>
      <c r="D163" s="78"/>
      <c r="AK163" s="78"/>
      <c r="AL163" s="78"/>
      <c r="AM163" s="78"/>
    </row>
    <row r="164" spans="2:39" x14ac:dyDescent="0.2">
      <c r="B164" s="78"/>
      <c r="C164" s="78"/>
      <c r="D164" s="78"/>
      <c r="AK164" s="78"/>
      <c r="AL164" s="78"/>
      <c r="AM164" s="78"/>
    </row>
    <row r="165" spans="2:39" x14ac:dyDescent="0.2">
      <c r="B165" s="78"/>
      <c r="C165" s="78"/>
      <c r="D165" s="78"/>
      <c r="AK165" s="78"/>
      <c r="AL165" s="78"/>
      <c r="AM165" s="78"/>
    </row>
    <row r="166" spans="2:39" x14ac:dyDescent="0.2">
      <c r="B166" s="78"/>
      <c r="C166" s="78"/>
      <c r="D166" s="78"/>
      <c r="AK166" s="78"/>
      <c r="AL166" s="78"/>
      <c r="AM166" s="78"/>
    </row>
    <row r="167" spans="2:39" x14ac:dyDescent="0.2">
      <c r="B167" s="78"/>
      <c r="C167" s="78"/>
      <c r="D167" s="78"/>
      <c r="AK167" s="78"/>
      <c r="AL167" s="78"/>
      <c r="AM167" s="78"/>
    </row>
    <row r="168" spans="2:39" x14ac:dyDescent="0.2">
      <c r="B168" s="78"/>
      <c r="C168" s="78"/>
      <c r="D168" s="78"/>
      <c r="AK168" s="78"/>
      <c r="AL168" s="78"/>
      <c r="AM168" s="78"/>
    </row>
    <row r="169" spans="2:39" x14ac:dyDescent="0.2">
      <c r="B169" s="78"/>
      <c r="C169" s="78"/>
      <c r="D169" s="78"/>
      <c r="AK169" s="78"/>
      <c r="AL169" s="78"/>
      <c r="AM169" s="78"/>
    </row>
    <row r="170" spans="2:39" x14ac:dyDescent="0.2">
      <c r="B170" s="78"/>
      <c r="C170" s="78"/>
      <c r="D170" s="78"/>
      <c r="AK170" s="78"/>
      <c r="AL170" s="78"/>
      <c r="AM170" s="78"/>
    </row>
    <row r="171" spans="2:39" x14ac:dyDescent="0.2">
      <c r="B171" s="78"/>
      <c r="C171" s="78"/>
      <c r="D171" s="78"/>
      <c r="AK171" s="78"/>
      <c r="AL171" s="78"/>
      <c r="AM171" s="78"/>
    </row>
    <row r="172" spans="2:39" x14ac:dyDescent="0.2">
      <c r="B172" s="78"/>
      <c r="C172" s="78"/>
      <c r="D172" s="78"/>
      <c r="AK172" s="78"/>
      <c r="AL172" s="78"/>
      <c r="AM172" s="78"/>
    </row>
    <row r="173" spans="2:39" x14ac:dyDescent="0.2">
      <c r="B173" s="78"/>
      <c r="C173" s="78"/>
      <c r="D173" s="78"/>
      <c r="AK173" s="78"/>
      <c r="AL173" s="78"/>
      <c r="AM173" s="78"/>
    </row>
    <row r="174" spans="2:39" x14ac:dyDescent="0.2">
      <c r="B174" s="78"/>
      <c r="C174" s="78"/>
      <c r="D174" s="78"/>
      <c r="AK174" s="78"/>
      <c r="AL174" s="78"/>
      <c r="AM174" s="78"/>
    </row>
    <row r="175" spans="2:39" x14ac:dyDescent="0.2">
      <c r="B175" s="78"/>
      <c r="C175" s="78"/>
      <c r="D175" s="78"/>
      <c r="AK175" s="78"/>
      <c r="AL175" s="78"/>
      <c r="AM175" s="78"/>
    </row>
    <row r="176" spans="2:39" x14ac:dyDescent="0.2">
      <c r="B176" s="78"/>
      <c r="C176" s="78"/>
      <c r="D176" s="78"/>
      <c r="AK176" s="78"/>
      <c r="AL176" s="78"/>
      <c r="AM176" s="78"/>
    </row>
    <row r="177" spans="2:39" x14ac:dyDescent="0.2">
      <c r="B177" s="78"/>
      <c r="C177" s="78"/>
      <c r="D177" s="78"/>
      <c r="AK177" s="78"/>
      <c r="AL177" s="78"/>
      <c r="AM177" s="78"/>
    </row>
    <row r="178" spans="2:39" x14ac:dyDescent="0.2">
      <c r="B178" s="78"/>
      <c r="C178" s="78"/>
      <c r="D178" s="78"/>
      <c r="AK178" s="78"/>
      <c r="AL178" s="78"/>
      <c r="AM178" s="78"/>
    </row>
    <row r="179" spans="2:39" x14ac:dyDescent="0.2">
      <c r="B179" s="78"/>
      <c r="C179" s="78"/>
      <c r="D179" s="78"/>
      <c r="AK179" s="78"/>
      <c r="AL179" s="78"/>
      <c r="AM179" s="78"/>
    </row>
    <row r="180" spans="2:39" x14ac:dyDescent="0.2">
      <c r="B180" s="78"/>
      <c r="C180" s="78"/>
      <c r="D180" s="78"/>
      <c r="AK180" s="78"/>
      <c r="AL180" s="78"/>
      <c r="AM180" s="78"/>
    </row>
    <row r="181" spans="2:39" x14ac:dyDescent="0.2">
      <c r="B181" s="78"/>
      <c r="C181" s="78"/>
      <c r="D181" s="78"/>
      <c r="AK181" s="78"/>
      <c r="AL181" s="78"/>
      <c r="AM181" s="78"/>
    </row>
    <row r="182" spans="2:39" x14ac:dyDescent="0.2">
      <c r="B182" s="78"/>
      <c r="C182" s="78"/>
      <c r="D182" s="78"/>
      <c r="AK182" s="78"/>
      <c r="AL182" s="78"/>
      <c r="AM182" s="78"/>
    </row>
    <row r="183" spans="2:39" x14ac:dyDescent="0.2">
      <c r="B183" s="78"/>
      <c r="C183" s="78"/>
      <c r="D183" s="78"/>
      <c r="AK183" s="78"/>
      <c r="AL183" s="78"/>
      <c r="AM183" s="78"/>
    </row>
    <row r="184" spans="2:39" x14ac:dyDescent="0.2">
      <c r="B184" s="78"/>
      <c r="C184" s="78"/>
      <c r="D184" s="78"/>
      <c r="AK184" s="78"/>
      <c r="AL184" s="78"/>
      <c r="AM184" s="78"/>
    </row>
    <row r="185" spans="2:39" x14ac:dyDescent="0.2">
      <c r="B185" s="78"/>
      <c r="C185" s="78"/>
      <c r="D185" s="78"/>
      <c r="AK185" s="78"/>
      <c r="AL185" s="78"/>
      <c r="AM185" s="78"/>
    </row>
    <row r="186" spans="2:39" x14ac:dyDescent="0.2">
      <c r="B186" s="78"/>
      <c r="C186" s="78"/>
      <c r="D186" s="78"/>
      <c r="AK186" s="78"/>
      <c r="AL186" s="78"/>
      <c r="AM186" s="78"/>
    </row>
    <row r="187" spans="2:39" x14ac:dyDescent="0.2">
      <c r="B187" s="78"/>
      <c r="C187" s="78"/>
      <c r="D187" s="78"/>
      <c r="AK187" s="78"/>
      <c r="AL187" s="78"/>
      <c r="AM187" s="78"/>
    </row>
    <row r="188" spans="2:39" x14ac:dyDescent="0.2">
      <c r="B188" s="78"/>
      <c r="C188" s="78"/>
      <c r="D188" s="78"/>
      <c r="AK188" s="78"/>
      <c r="AL188" s="78"/>
      <c r="AM188" s="78"/>
    </row>
    <row r="189" spans="2:39" x14ac:dyDescent="0.2">
      <c r="B189" s="78"/>
      <c r="C189" s="78"/>
      <c r="D189" s="78"/>
      <c r="AK189" s="78"/>
      <c r="AL189" s="78"/>
      <c r="AM189" s="78"/>
    </row>
    <row r="190" spans="2:39" x14ac:dyDescent="0.2">
      <c r="B190" s="78"/>
      <c r="C190" s="78"/>
      <c r="D190" s="78"/>
      <c r="AK190" s="78"/>
      <c r="AL190" s="78"/>
      <c r="AM190" s="78"/>
    </row>
    <row r="191" spans="2:39" x14ac:dyDescent="0.2">
      <c r="B191" s="78"/>
      <c r="C191" s="78"/>
      <c r="D191" s="78"/>
      <c r="AK191" s="78"/>
      <c r="AL191" s="78"/>
      <c r="AM191" s="78"/>
    </row>
    <row r="192" spans="2:39" x14ac:dyDescent="0.2">
      <c r="B192" s="78"/>
      <c r="C192" s="78"/>
      <c r="D192" s="78"/>
      <c r="AK192" s="78"/>
      <c r="AL192" s="78"/>
      <c r="AM192" s="78"/>
    </row>
    <row r="193" spans="2:39" x14ac:dyDescent="0.2">
      <c r="B193" s="78"/>
      <c r="C193" s="78"/>
      <c r="D193" s="78"/>
      <c r="AK193" s="78"/>
      <c r="AL193" s="78"/>
      <c r="AM193" s="78"/>
    </row>
    <row r="194" spans="2:39" x14ac:dyDescent="0.2">
      <c r="B194" s="78"/>
      <c r="C194" s="78"/>
      <c r="D194" s="78"/>
      <c r="AK194" s="78"/>
      <c r="AL194" s="78"/>
      <c r="AM194" s="78"/>
    </row>
    <row r="195" spans="2:39" x14ac:dyDescent="0.2">
      <c r="B195" s="78"/>
      <c r="C195" s="78"/>
      <c r="D195" s="78"/>
      <c r="AK195" s="78"/>
      <c r="AL195" s="78"/>
      <c r="AM195" s="78"/>
    </row>
    <row r="196" spans="2:39" x14ac:dyDescent="0.2">
      <c r="B196" s="78"/>
      <c r="C196" s="78"/>
      <c r="D196" s="78"/>
      <c r="AK196" s="78"/>
      <c r="AL196" s="78"/>
      <c r="AM196" s="78"/>
    </row>
    <row r="197" spans="2:39" x14ac:dyDescent="0.2">
      <c r="B197" s="78"/>
      <c r="C197" s="78"/>
      <c r="D197" s="78"/>
      <c r="AK197" s="78"/>
      <c r="AL197" s="78"/>
      <c r="AM197" s="78"/>
    </row>
    <row r="198" spans="2:39" x14ac:dyDescent="0.2">
      <c r="B198" s="78"/>
      <c r="C198" s="78"/>
      <c r="D198" s="78"/>
      <c r="AK198" s="78"/>
      <c r="AL198" s="78"/>
      <c r="AM198" s="78"/>
    </row>
    <row r="199" spans="2:39" x14ac:dyDescent="0.2">
      <c r="B199" s="78"/>
      <c r="C199" s="78"/>
      <c r="D199" s="78"/>
      <c r="AK199" s="78"/>
      <c r="AL199" s="78"/>
      <c r="AM199" s="78"/>
    </row>
    <row r="200" spans="2:39" x14ac:dyDescent="0.2">
      <c r="B200" s="78"/>
      <c r="C200" s="78"/>
      <c r="D200" s="78"/>
      <c r="AK200" s="78"/>
      <c r="AL200" s="78"/>
      <c r="AM200" s="78"/>
    </row>
    <row r="201" spans="2:39" x14ac:dyDescent="0.2">
      <c r="B201" s="78"/>
      <c r="C201" s="78"/>
      <c r="D201" s="78"/>
      <c r="AK201" s="78"/>
      <c r="AL201" s="78"/>
      <c r="AM201" s="78"/>
    </row>
    <row r="202" spans="2:39" x14ac:dyDescent="0.2">
      <c r="B202" s="78"/>
      <c r="C202" s="78"/>
      <c r="D202" s="78"/>
      <c r="AK202" s="78"/>
      <c r="AL202" s="78"/>
      <c r="AM202" s="78"/>
    </row>
    <row r="203" spans="2:39" x14ac:dyDescent="0.2">
      <c r="B203" s="78"/>
      <c r="C203" s="78"/>
      <c r="D203" s="78"/>
      <c r="AK203" s="78"/>
      <c r="AL203" s="78"/>
      <c r="AM203" s="78"/>
    </row>
    <row r="204" spans="2:39" x14ac:dyDescent="0.2">
      <c r="B204" s="78"/>
      <c r="C204" s="78"/>
      <c r="D204" s="78"/>
      <c r="AK204" s="78"/>
      <c r="AL204" s="78"/>
      <c r="AM204" s="78"/>
    </row>
    <row r="205" spans="2:39" x14ac:dyDescent="0.2">
      <c r="B205" s="78"/>
      <c r="C205" s="78"/>
      <c r="D205" s="78"/>
      <c r="AK205" s="78"/>
      <c r="AL205" s="78"/>
      <c r="AM205" s="78"/>
    </row>
    <row r="206" spans="2:39" x14ac:dyDescent="0.2">
      <c r="B206" s="78"/>
      <c r="C206" s="78"/>
      <c r="D206" s="78"/>
      <c r="AK206" s="78"/>
      <c r="AL206" s="78"/>
      <c r="AM206" s="78"/>
    </row>
    <row r="207" spans="2:39" x14ac:dyDescent="0.2">
      <c r="B207" s="78"/>
      <c r="C207" s="78"/>
      <c r="D207" s="78"/>
      <c r="AK207" s="78"/>
      <c r="AL207" s="78"/>
      <c r="AM207" s="78"/>
    </row>
    <row r="208" spans="2:39" x14ac:dyDescent="0.2">
      <c r="B208" s="78"/>
      <c r="C208" s="78"/>
      <c r="D208" s="78"/>
      <c r="AK208" s="78"/>
      <c r="AL208" s="78"/>
      <c r="AM208" s="78"/>
    </row>
    <row r="209" spans="2:39" x14ac:dyDescent="0.2">
      <c r="B209" s="78"/>
      <c r="C209" s="78"/>
      <c r="D209" s="78"/>
      <c r="AK209" s="78"/>
      <c r="AL209" s="78"/>
      <c r="AM209" s="78"/>
    </row>
    <row r="210" spans="2:39" x14ac:dyDescent="0.2">
      <c r="B210" s="78"/>
      <c r="C210" s="78"/>
      <c r="D210" s="78"/>
      <c r="AK210" s="78"/>
      <c r="AL210" s="78"/>
      <c r="AM210" s="78"/>
    </row>
    <row r="211" spans="2:39" x14ac:dyDescent="0.2">
      <c r="B211" s="78"/>
      <c r="C211" s="78"/>
      <c r="D211" s="78"/>
      <c r="AK211" s="78"/>
      <c r="AL211" s="78"/>
      <c r="AM211" s="78"/>
    </row>
    <row r="212" spans="2:39" x14ac:dyDescent="0.2">
      <c r="B212" s="78"/>
      <c r="C212" s="78"/>
      <c r="D212" s="78"/>
      <c r="AK212" s="78"/>
      <c r="AL212" s="78"/>
      <c r="AM212" s="78"/>
    </row>
    <row r="213" spans="2:39" x14ac:dyDescent="0.2">
      <c r="B213" s="78"/>
      <c r="C213" s="78"/>
      <c r="D213" s="78"/>
      <c r="AK213" s="78"/>
      <c r="AL213" s="78"/>
      <c r="AM213" s="78"/>
    </row>
    <row r="214" spans="2:39" x14ac:dyDescent="0.2">
      <c r="B214" s="78"/>
      <c r="C214" s="78"/>
      <c r="D214" s="78"/>
      <c r="AK214" s="78"/>
      <c r="AL214" s="78"/>
      <c r="AM214" s="78"/>
    </row>
    <row r="215" spans="2:39" x14ac:dyDescent="0.2">
      <c r="B215" s="78"/>
      <c r="C215" s="78"/>
      <c r="D215" s="78"/>
      <c r="AK215" s="78"/>
      <c r="AL215" s="78"/>
      <c r="AM215" s="78"/>
    </row>
    <row r="216" spans="2:39" x14ac:dyDescent="0.2">
      <c r="B216" s="78"/>
      <c r="C216" s="78"/>
      <c r="D216" s="78"/>
      <c r="AK216" s="78"/>
      <c r="AL216" s="78"/>
      <c r="AM216" s="78"/>
    </row>
    <row r="217" spans="2:39" x14ac:dyDescent="0.2">
      <c r="B217" s="78"/>
      <c r="C217" s="78"/>
      <c r="D217" s="78"/>
      <c r="AK217" s="78"/>
      <c r="AL217" s="78"/>
      <c r="AM217" s="78"/>
    </row>
    <row r="218" spans="2:39" x14ac:dyDescent="0.2">
      <c r="B218" s="78"/>
      <c r="C218" s="78"/>
      <c r="D218" s="78"/>
      <c r="AK218" s="78"/>
      <c r="AL218" s="78"/>
      <c r="AM218" s="78"/>
    </row>
    <row r="219" spans="2:39" x14ac:dyDescent="0.2">
      <c r="B219" s="78"/>
      <c r="C219" s="78"/>
      <c r="D219" s="78"/>
      <c r="AK219" s="78"/>
      <c r="AL219" s="78"/>
      <c r="AM219" s="78"/>
    </row>
    <row r="220" spans="2:39" x14ac:dyDescent="0.2">
      <c r="B220" s="78"/>
      <c r="C220" s="78"/>
      <c r="D220" s="78"/>
      <c r="AK220" s="78"/>
      <c r="AL220" s="78"/>
      <c r="AM220" s="78"/>
    </row>
    <row r="221" spans="2:39" x14ac:dyDescent="0.2">
      <c r="B221" s="78"/>
      <c r="C221" s="78"/>
      <c r="D221" s="78"/>
      <c r="AK221" s="78"/>
      <c r="AL221" s="78"/>
      <c r="AM221" s="78"/>
    </row>
    <row r="222" spans="2:39" x14ac:dyDescent="0.2">
      <c r="B222" s="78"/>
      <c r="C222" s="78"/>
      <c r="D222" s="78"/>
      <c r="AK222" s="78"/>
      <c r="AL222" s="78"/>
      <c r="AM222" s="78"/>
    </row>
    <row r="223" spans="2:39" x14ac:dyDescent="0.2">
      <c r="B223" s="78"/>
      <c r="C223" s="78"/>
      <c r="D223" s="78"/>
      <c r="AK223" s="78"/>
      <c r="AL223" s="78"/>
      <c r="AM223" s="78"/>
    </row>
    <row r="224" spans="2:39" x14ac:dyDescent="0.2">
      <c r="B224" s="78"/>
      <c r="C224" s="78"/>
      <c r="D224" s="78"/>
      <c r="AK224" s="78"/>
      <c r="AL224" s="78"/>
      <c r="AM224" s="78"/>
    </row>
    <row r="225" spans="2:39" x14ac:dyDescent="0.2">
      <c r="B225" s="78"/>
      <c r="C225" s="78"/>
      <c r="D225" s="78"/>
      <c r="AK225" s="78"/>
      <c r="AL225" s="78"/>
      <c r="AM225" s="78"/>
    </row>
    <row r="226" spans="2:39" x14ac:dyDescent="0.2">
      <c r="B226" s="78"/>
      <c r="C226" s="78"/>
      <c r="D226" s="78"/>
      <c r="AK226" s="78"/>
      <c r="AL226" s="78"/>
      <c r="AM226" s="78"/>
    </row>
    <row r="227" spans="2:39" x14ac:dyDescent="0.2">
      <c r="B227" s="78"/>
      <c r="C227" s="78"/>
      <c r="D227" s="78"/>
      <c r="AK227" s="78"/>
      <c r="AL227" s="78"/>
      <c r="AM227" s="78"/>
    </row>
    <row r="228" spans="2:39" x14ac:dyDescent="0.2">
      <c r="B228" s="78"/>
      <c r="C228" s="78"/>
      <c r="D228" s="78"/>
      <c r="AK228" s="78"/>
      <c r="AL228" s="78"/>
      <c r="AM228" s="78"/>
    </row>
    <row r="229" spans="2:39" x14ac:dyDescent="0.2">
      <c r="B229" s="78"/>
      <c r="C229" s="78"/>
      <c r="D229" s="78"/>
      <c r="AK229" s="78"/>
      <c r="AL229" s="78"/>
      <c r="AM229" s="78"/>
    </row>
    <row r="230" spans="2:39" x14ac:dyDescent="0.2">
      <c r="B230" s="78"/>
      <c r="C230" s="78"/>
      <c r="D230" s="78"/>
      <c r="AK230" s="78"/>
      <c r="AL230" s="78"/>
      <c r="AM230" s="78"/>
    </row>
    <row r="231" spans="2:39" x14ac:dyDescent="0.2">
      <c r="B231" s="78"/>
      <c r="C231" s="78"/>
      <c r="D231" s="78"/>
      <c r="AK231" s="78"/>
      <c r="AL231" s="78"/>
      <c r="AM231" s="78"/>
    </row>
    <row r="232" spans="2:39" x14ac:dyDescent="0.2">
      <c r="B232" s="78"/>
      <c r="C232" s="78"/>
      <c r="D232" s="78"/>
      <c r="AK232" s="78"/>
      <c r="AL232" s="78"/>
      <c r="AM232" s="78"/>
    </row>
    <row r="233" spans="2:39" x14ac:dyDescent="0.2">
      <c r="B233" s="78"/>
      <c r="C233" s="78"/>
      <c r="D233" s="78"/>
      <c r="AK233" s="78"/>
      <c r="AL233" s="78"/>
      <c r="AM233" s="78"/>
    </row>
    <row r="234" spans="2:39" x14ac:dyDescent="0.2">
      <c r="B234" s="78"/>
      <c r="C234" s="78"/>
      <c r="D234" s="78"/>
      <c r="AK234" s="78"/>
      <c r="AL234" s="78"/>
      <c r="AM234" s="78"/>
    </row>
    <row r="235" spans="2:39" x14ac:dyDescent="0.2">
      <c r="B235" s="78"/>
      <c r="C235" s="78"/>
      <c r="D235" s="78"/>
      <c r="AK235" s="78"/>
      <c r="AL235" s="78"/>
      <c r="AM235" s="78"/>
    </row>
    <row r="236" spans="2:39" x14ac:dyDescent="0.2">
      <c r="B236" s="78"/>
      <c r="C236" s="78"/>
      <c r="D236" s="78"/>
      <c r="AK236" s="78"/>
      <c r="AL236" s="78"/>
      <c r="AM236" s="78"/>
    </row>
    <row r="237" spans="2:39" x14ac:dyDescent="0.2">
      <c r="B237" s="78"/>
      <c r="C237" s="78"/>
      <c r="D237" s="78"/>
      <c r="AK237" s="78"/>
      <c r="AL237" s="78"/>
      <c r="AM237" s="78"/>
    </row>
    <row r="238" spans="2:39" x14ac:dyDescent="0.2">
      <c r="B238" s="78"/>
      <c r="C238" s="78"/>
      <c r="D238" s="78"/>
      <c r="AK238" s="78"/>
      <c r="AL238" s="78"/>
      <c r="AM238" s="78"/>
    </row>
    <row r="239" spans="2:39" x14ac:dyDescent="0.2">
      <c r="B239" s="78"/>
      <c r="C239" s="78"/>
      <c r="D239" s="78"/>
      <c r="AK239" s="78"/>
      <c r="AL239" s="78"/>
      <c r="AM239" s="78"/>
    </row>
    <row r="240" spans="2:39" x14ac:dyDescent="0.2">
      <c r="B240" s="78"/>
      <c r="C240" s="78"/>
      <c r="D240" s="78"/>
      <c r="AK240" s="78"/>
      <c r="AL240" s="78"/>
      <c r="AM240" s="78"/>
    </row>
    <row r="241" spans="2:39" x14ac:dyDescent="0.2">
      <c r="B241" s="78"/>
      <c r="C241" s="78"/>
      <c r="D241" s="78"/>
      <c r="AK241" s="78"/>
      <c r="AL241" s="78"/>
      <c r="AM241" s="78"/>
    </row>
    <row r="242" spans="2:39" x14ac:dyDescent="0.2">
      <c r="B242" s="78"/>
      <c r="C242" s="78"/>
      <c r="D242" s="78"/>
      <c r="AK242" s="78"/>
      <c r="AL242" s="78"/>
      <c r="AM242" s="78"/>
    </row>
    <row r="243" spans="2:39" x14ac:dyDescent="0.2">
      <c r="B243" s="78"/>
      <c r="C243" s="78"/>
      <c r="D243" s="78"/>
      <c r="AK243" s="78"/>
      <c r="AL243" s="78"/>
      <c r="AM243" s="78"/>
    </row>
    <row r="244" spans="2:39" x14ac:dyDescent="0.2">
      <c r="B244" s="78"/>
      <c r="C244" s="78"/>
      <c r="D244" s="78"/>
      <c r="AK244" s="78"/>
      <c r="AL244" s="78"/>
      <c r="AM244" s="78"/>
    </row>
    <row r="245" spans="2:39" x14ac:dyDescent="0.2">
      <c r="B245" s="78"/>
      <c r="C245" s="78"/>
      <c r="D245" s="78"/>
      <c r="AK245" s="78"/>
      <c r="AL245" s="78"/>
      <c r="AM245" s="78"/>
    </row>
    <row r="246" spans="2:39" x14ac:dyDescent="0.2">
      <c r="B246" s="78"/>
      <c r="C246" s="78"/>
      <c r="D246" s="78"/>
      <c r="AK246" s="78"/>
      <c r="AL246" s="78"/>
      <c r="AM246" s="78"/>
    </row>
    <row r="247" spans="2:39" x14ac:dyDescent="0.2">
      <c r="B247" s="78"/>
      <c r="C247" s="78"/>
      <c r="D247" s="78"/>
      <c r="AK247" s="78"/>
      <c r="AL247" s="78"/>
      <c r="AM247" s="78"/>
    </row>
    <row r="248" spans="2:39" x14ac:dyDescent="0.2">
      <c r="B248" s="78"/>
      <c r="C248" s="78"/>
      <c r="D248" s="78"/>
      <c r="AK248" s="78"/>
      <c r="AL248" s="78"/>
      <c r="AM248" s="78"/>
    </row>
    <row r="249" spans="2:39" x14ac:dyDescent="0.2">
      <c r="B249" s="78"/>
      <c r="C249" s="78"/>
      <c r="D249" s="78"/>
      <c r="AK249" s="78"/>
      <c r="AL249" s="78"/>
      <c r="AM249" s="78"/>
    </row>
    <row r="250" spans="2:39" x14ac:dyDescent="0.2">
      <c r="B250" s="78"/>
      <c r="C250" s="78"/>
      <c r="D250" s="78"/>
      <c r="AK250" s="78"/>
      <c r="AL250" s="78"/>
      <c r="AM250" s="78"/>
    </row>
    <row r="251" spans="2:39" x14ac:dyDescent="0.2">
      <c r="B251" s="78"/>
      <c r="C251" s="78"/>
      <c r="D251" s="78"/>
      <c r="AK251" s="78"/>
      <c r="AL251" s="78"/>
      <c r="AM251" s="78"/>
    </row>
    <row r="252" spans="2:39" x14ac:dyDescent="0.2">
      <c r="B252" s="78"/>
      <c r="C252" s="78"/>
      <c r="D252" s="78"/>
      <c r="AK252" s="78"/>
      <c r="AL252" s="78"/>
      <c r="AM252" s="78"/>
    </row>
    <row r="253" spans="2:39" x14ac:dyDescent="0.2">
      <c r="B253" s="78"/>
      <c r="C253" s="78"/>
      <c r="D253" s="78"/>
      <c r="AK253" s="78"/>
      <c r="AL253" s="78"/>
      <c r="AM253" s="78"/>
    </row>
    <row r="254" spans="2:39" x14ac:dyDescent="0.2">
      <c r="B254" s="78"/>
      <c r="C254" s="78"/>
      <c r="D254" s="78"/>
      <c r="AK254" s="78"/>
      <c r="AL254" s="78"/>
      <c r="AM254" s="78"/>
    </row>
    <row r="255" spans="2:39" x14ac:dyDescent="0.2">
      <c r="B255" s="78"/>
      <c r="C255" s="78"/>
      <c r="D255" s="78"/>
      <c r="AK255" s="78"/>
      <c r="AL255" s="78"/>
      <c r="AM255" s="78"/>
    </row>
    <row r="256" spans="2:39" x14ac:dyDescent="0.2">
      <c r="B256" s="78"/>
      <c r="C256" s="78"/>
      <c r="D256" s="78"/>
      <c r="AK256" s="78"/>
      <c r="AL256" s="78"/>
      <c r="AM256" s="78"/>
    </row>
    <row r="257" spans="2:39" x14ac:dyDescent="0.2">
      <c r="B257" s="78"/>
      <c r="C257" s="78"/>
      <c r="D257" s="78"/>
      <c r="AK257" s="78"/>
      <c r="AL257" s="78"/>
      <c r="AM257" s="78"/>
    </row>
    <row r="258" spans="2:39" x14ac:dyDescent="0.2">
      <c r="B258" s="78"/>
      <c r="C258" s="78"/>
      <c r="D258" s="78"/>
      <c r="AK258" s="78"/>
      <c r="AL258" s="78"/>
      <c r="AM258" s="78"/>
    </row>
    <row r="259" spans="2:39" x14ac:dyDescent="0.2">
      <c r="B259" s="78"/>
      <c r="C259" s="78"/>
      <c r="D259" s="78"/>
      <c r="AK259" s="78"/>
      <c r="AL259" s="78"/>
      <c r="AM259" s="78"/>
    </row>
    <row r="260" spans="2:39" x14ac:dyDescent="0.2">
      <c r="B260" s="78"/>
      <c r="C260" s="78"/>
      <c r="D260" s="78"/>
      <c r="AK260" s="78"/>
      <c r="AL260" s="78"/>
      <c r="AM260" s="78"/>
    </row>
    <row r="261" spans="2:39" x14ac:dyDescent="0.2">
      <c r="B261" s="78"/>
      <c r="C261" s="78"/>
      <c r="D261" s="78"/>
      <c r="AK261" s="78"/>
      <c r="AL261" s="78"/>
      <c r="AM261" s="78"/>
    </row>
    <row r="262" spans="2:39" x14ac:dyDescent="0.2">
      <c r="B262" s="78"/>
      <c r="C262" s="78"/>
      <c r="D262" s="78"/>
      <c r="AK262" s="78"/>
      <c r="AL262" s="78"/>
      <c r="AM262" s="78"/>
    </row>
    <row r="263" spans="2:39" x14ac:dyDescent="0.2">
      <c r="B263" s="78"/>
      <c r="C263" s="78"/>
      <c r="D263" s="78"/>
      <c r="AK263" s="78"/>
      <c r="AL263" s="78"/>
      <c r="AM263" s="78"/>
    </row>
    <row r="264" spans="2:39" x14ac:dyDescent="0.2">
      <c r="B264" s="78"/>
      <c r="C264" s="78"/>
      <c r="D264" s="78"/>
      <c r="AK264" s="78"/>
      <c r="AL264" s="78"/>
      <c r="AM264" s="78"/>
    </row>
    <row r="265" spans="2:39" x14ac:dyDescent="0.2">
      <c r="B265" s="78"/>
      <c r="C265" s="78"/>
      <c r="D265" s="78"/>
      <c r="AK265" s="78"/>
      <c r="AL265" s="78"/>
      <c r="AM265" s="78"/>
    </row>
  </sheetData>
  <mergeCells count="530">
    <mergeCell ref="B7:D7"/>
    <mergeCell ref="B8:D8"/>
    <mergeCell ref="B9:D9"/>
    <mergeCell ref="B10:D10"/>
    <mergeCell ref="B260:D260"/>
    <mergeCell ref="B261:D261"/>
    <mergeCell ref="B262:D262"/>
    <mergeCell ref="B263:D263"/>
    <mergeCell ref="B264:D264"/>
    <mergeCell ref="B242:D242"/>
    <mergeCell ref="B243:D243"/>
    <mergeCell ref="B244:D244"/>
    <mergeCell ref="B245:D245"/>
    <mergeCell ref="B246:D246"/>
    <mergeCell ref="B247:D247"/>
    <mergeCell ref="B236:D236"/>
    <mergeCell ref="B237:D237"/>
    <mergeCell ref="B238:D238"/>
    <mergeCell ref="B239:D239"/>
    <mergeCell ref="B240:D240"/>
    <mergeCell ref="B241:D241"/>
    <mergeCell ref="B230:D230"/>
    <mergeCell ref="B231:D231"/>
    <mergeCell ref="B232:D232"/>
    <mergeCell ref="B265:D265"/>
    <mergeCell ref="B254:D254"/>
    <mergeCell ref="B255:D255"/>
    <mergeCell ref="B256:D256"/>
    <mergeCell ref="B257:D257"/>
    <mergeCell ref="B258:D258"/>
    <mergeCell ref="B259:D259"/>
    <mergeCell ref="B248:D248"/>
    <mergeCell ref="B249:D249"/>
    <mergeCell ref="B250:D250"/>
    <mergeCell ref="B251:D251"/>
    <mergeCell ref="B252:D252"/>
    <mergeCell ref="B253:D253"/>
    <mergeCell ref="B233:D233"/>
    <mergeCell ref="B234:D234"/>
    <mergeCell ref="B235:D235"/>
    <mergeCell ref="B224:D224"/>
    <mergeCell ref="B225:D225"/>
    <mergeCell ref="B226:D226"/>
    <mergeCell ref="B227:D227"/>
    <mergeCell ref="B228:D228"/>
    <mergeCell ref="B229:D229"/>
    <mergeCell ref="B218:D218"/>
    <mergeCell ref="B219:D219"/>
    <mergeCell ref="B220:D220"/>
    <mergeCell ref="B221:D221"/>
    <mergeCell ref="B222:D222"/>
    <mergeCell ref="B223:D223"/>
    <mergeCell ref="B212:D212"/>
    <mergeCell ref="B213:D213"/>
    <mergeCell ref="B214:D214"/>
    <mergeCell ref="B215:D215"/>
    <mergeCell ref="B216:D216"/>
    <mergeCell ref="B217:D217"/>
    <mergeCell ref="B206:D206"/>
    <mergeCell ref="B207:D207"/>
    <mergeCell ref="B208:D208"/>
    <mergeCell ref="B209:D209"/>
    <mergeCell ref="B210:D210"/>
    <mergeCell ref="B211:D211"/>
    <mergeCell ref="B200:D200"/>
    <mergeCell ref="B201:D201"/>
    <mergeCell ref="B202:D202"/>
    <mergeCell ref="B203:D203"/>
    <mergeCell ref="B204:D204"/>
    <mergeCell ref="B205:D205"/>
    <mergeCell ref="B194:D194"/>
    <mergeCell ref="B195:D195"/>
    <mergeCell ref="B196:D196"/>
    <mergeCell ref="B197:D197"/>
    <mergeCell ref="B198:D198"/>
    <mergeCell ref="B199:D199"/>
    <mergeCell ref="B188:D188"/>
    <mergeCell ref="B189:D189"/>
    <mergeCell ref="B190:D190"/>
    <mergeCell ref="B191:D191"/>
    <mergeCell ref="B192:D192"/>
    <mergeCell ref="B193:D193"/>
    <mergeCell ref="B182:D182"/>
    <mergeCell ref="B183:D183"/>
    <mergeCell ref="B184:D184"/>
    <mergeCell ref="B185:D185"/>
    <mergeCell ref="B186:D186"/>
    <mergeCell ref="B187:D187"/>
    <mergeCell ref="B176:D176"/>
    <mergeCell ref="B177:D177"/>
    <mergeCell ref="B178:D178"/>
    <mergeCell ref="B179:D179"/>
    <mergeCell ref="B180:D180"/>
    <mergeCell ref="B181:D181"/>
    <mergeCell ref="B170:D170"/>
    <mergeCell ref="B171:D171"/>
    <mergeCell ref="B172:D172"/>
    <mergeCell ref="B173:D173"/>
    <mergeCell ref="B174:D174"/>
    <mergeCell ref="B175:D175"/>
    <mergeCell ref="B164:D164"/>
    <mergeCell ref="B165:D165"/>
    <mergeCell ref="B166:D166"/>
    <mergeCell ref="B167:D167"/>
    <mergeCell ref="B168:D168"/>
    <mergeCell ref="B169:D169"/>
    <mergeCell ref="B158:D158"/>
    <mergeCell ref="B159:D159"/>
    <mergeCell ref="B160:D160"/>
    <mergeCell ref="B161:D161"/>
    <mergeCell ref="B162:D162"/>
    <mergeCell ref="B163:D163"/>
    <mergeCell ref="B152:D152"/>
    <mergeCell ref="B153:D153"/>
    <mergeCell ref="B154:D154"/>
    <mergeCell ref="B155:D155"/>
    <mergeCell ref="B156:D156"/>
    <mergeCell ref="B157:D157"/>
    <mergeCell ref="B146:D146"/>
    <mergeCell ref="B147:D147"/>
    <mergeCell ref="B148:D148"/>
    <mergeCell ref="B149:D149"/>
    <mergeCell ref="B150:D150"/>
    <mergeCell ref="B151:D151"/>
    <mergeCell ref="B140:D140"/>
    <mergeCell ref="B141:D141"/>
    <mergeCell ref="B142:D142"/>
    <mergeCell ref="B143:D143"/>
    <mergeCell ref="B144:D144"/>
    <mergeCell ref="B145:D145"/>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6:D66"/>
    <mergeCell ref="B67:D67"/>
    <mergeCell ref="B56:D56"/>
    <mergeCell ref="B57:D57"/>
    <mergeCell ref="B58:D58"/>
    <mergeCell ref="B59:D59"/>
    <mergeCell ref="B60:D60"/>
    <mergeCell ref="B61:D61"/>
    <mergeCell ref="B51:D51"/>
    <mergeCell ref="B52:D52"/>
    <mergeCell ref="B53:D53"/>
    <mergeCell ref="B54:D54"/>
    <mergeCell ref="B55:D55"/>
    <mergeCell ref="B44:D44"/>
    <mergeCell ref="B45:D45"/>
    <mergeCell ref="B46:D46"/>
    <mergeCell ref="B47:D47"/>
    <mergeCell ref="B48:D48"/>
    <mergeCell ref="B49:D49"/>
    <mergeCell ref="B42:D42"/>
    <mergeCell ref="B43:D43"/>
    <mergeCell ref="B32:D32"/>
    <mergeCell ref="B33:D33"/>
    <mergeCell ref="B34:D34"/>
    <mergeCell ref="B35:D35"/>
    <mergeCell ref="B36:D36"/>
    <mergeCell ref="B37:D37"/>
    <mergeCell ref="B50:D50"/>
    <mergeCell ref="B21:D21"/>
    <mergeCell ref="B22:D22"/>
    <mergeCell ref="B23:D23"/>
    <mergeCell ref="B24:D24"/>
    <mergeCell ref="B25:D25"/>
    <mergeCell ref="B38:D38"/>
    <mergeCell ref="B39:D39"/>
    <mergeCell ref="B40:D40"/>
    <mergeCell ref="B41:D41"/>
    <mergeCell ref="AK19:AM19"/>
    <mergeCell ref="B1:D1"/>
    <mergeCell ref="B2:D2"/>
    <mergeCell ref="B3:D3"/>
    <mergeCell ref="B4:D4"/>
    <mergeCell ref="B5:D5"/>
    <mergeCell ref="B65:D65"/>
    <mergeCell ref="B14:D14"/>
    <mergeCell ref="B15:D15"/>
    <mergeCell ref="B16:D16"/>
    <mergeCell ref="B17:D17"/>
    <mergeCell ref="B18:D18"/>
    <mergeCell ref="B19:D19"/>
    <mergeCell ref="B6:D6"/>
    <mergeCell ref="B11:D11"/>
    <mergeCell ref="B12:D12"/>
    <mergeCell ref="B13:D13"/>
    <mergeCell ref="B26:D26"/>
    <mergeCell ref="B27:D27"/>
    <mergeCell ref="B28:D28"/>
    <mergeCell ref="B29:D29"/>
    <mergeCell ref="B30:D30"/>
    <mergeCell ref="B31:D31"/>
    <mergeCell ref="B20:D20"/>
    <mergeCell ref="AK10:AM10"/>
    <mergeCell ref="AK11:AM11"/>
    <mergeCell ref="AK12:AM12"/>
    <mergeCell ref="AK13:AM13"/>
    <mergeCell ref="AK14:AM14"/>
    <mergeCell ref="AK15:AM15"/>
    <mergeCell ref="AK16:AM16"/>
    <mergeCell ref="AK17:AM17"/>
    <mergeCell ref="AK18:AM18"/>
    <mergeCell ref="AK1:AM1"/>
    <mergeCell ref="AK2:AM2"/>
    <mergeCell ref="AK3:AM3"/>
    <mergeCell ref="AK4:AM4"/>
    <mergeCell ref="AK5:AM5"/>
    <mergeCell ref="AK6:AM6"/>
    <mergeCell ref="AK7:AM7"/>
    <mergeCell ref="AK8:AM8"/>
    <mergeCell ref="AK9:AM9"/>
    <mergeCell ref="AK20:AM20"/>
    <mergeCell ref="AK21:AM21"/>
    <mergeCell ref="AK22:AM22"/>
    <mergeCell ref="AK23:AM23"/>
    <mergeCell ref="AK24:AM24"/>
    <mergeCell ref="AK25:AM25"/>
    <mergeCell ref="AK26:AM26"/>
    <mergeCell ref="AK27:AM27"/>
    <mergeCell ref="AK28:AM28"/>
    <mergeCell ref="AK29:AM29"/>
    <mergeCell ref="AK30:AM30"/>
    <mergeCell ref="AK31:AM31"/>
    <mergeCell ref="AK32:AM32"/>
    <mergeCell ref="AK33:AM33"/>
    <mergeCell ref="AK34:AM34"/>
    <mergeCell ref="AK35:AM35"/>
    <mergeCell ref="AK36:AM36"/>
    <mergeCell ref="AK37:AM37"/>
    <mergeCell ref="AK38:AM38"/>
    <mergeCell ref="AK39:AM39"/>
    <mergeCell ref="AK40:AM40"/>
    <mergeCell ref="AK41:AM41"/>
    <mergeCell ref="AK42:AM42"/>
    <mergeCell ref="AK43:AM43"/>
    <mergeCell ref="AK44:AM44"/>
    <mergeCell ref="AK45:AM45"/>
    <mergeCell ref="AK46:AM46"/>
    <mergeCell ref="AK47:AM47"/>
    <mergeCell ref="AK48:AM48"/>
    <mergeCell ref="AK49:AM49"/>
    <mergeCell ref="AK50:AM50"/>
    <mergeCell ref="AK51:AM51"/>
    <mergeCell ref="AK52:AM52"/>
    <mergeCell ref="AK53:AM53"/>
    <mergeCell ref="AK54:AM54"/>
    <mergeCell ref="AK55:AM55"/>
    <mergeCell ref="AK56:AM56"/>
    <mergeCell ref="AK57:AM57"/>
    <mergeCell ref="AK58:AM58"/>
    <mergeCell ref="AK59:AM59"/>
    <mergeCell ref="AK60:AM60"/>
    <mergeCell ref="AK61:AM61"/>
    <mergeCell ref="AK62:AM62"/>
    <mergeCell ref="AK63:AM63"/>
    <mergeCell ref="AK64:AM64"/>
    <mergeCell ref="AK65:AM65"/>
    <mergeCell ref="AK66:AM66"/>
    <mergeCell ref="AK67:AM67"/>
    <mergeCell ref="AK68:AM68"/>
    <mergeCell ref="AK69:AM69"/>
    <mergeCell ref="AK70:AM70"/>
    <mergeCell ref="AK71:AM71"/>
    <mergeCell ref="AK72:AM72"/>
    <mergeCell ref="AK73:AM73"/>
    <mergeCell ref="AK74:AM74"/>
    <mergeCell ref="AK75:AM75"/>
    <mergeCell ref="AK76:AM76"/>
    <mergeCell ref="AK77:AM77"/>
    <mergeCell ref="AK78:AM78"/>
    <mergeCell ref="AK79:AM79"/>
    <mergeCell ref="AK80:AM80"/>
    <mergeCell ref="AK81:AM81"/>
    <mergeCell ref="AK82:AM82"/>
    <mergeCell ref="AK83:AM83"/>
    <mergeCell ref="AK84:AM84"/>
    <mergeCell ref="AK85:AM85"/>
    <mergeCell ref="AK86:AM86"/>
    <mergeCell ref="AK87:AM87"/>
    <mergeCell ref="AK88:AM88"/>
    <mergeCell ref="AK89:AM89"/>
    <mergeCell ref="AK90:AM90"/>
    <mergeCell ref="AK91:AM91"/>
    <mergeCell ref="AK92:AM92"/>
    <mergeCell ref="AK93:AM93"/>
    <mergeCell ref="AK94:AM94"/>
    <mergeCell ref="AK95:AM95"/>
    <mergeCell ref="AK96:AM96"/>
    <mergeCell ref="AK97:AM97"/>
    <mergeCell ref="AK98:AM98"/>
    <mergeCell ref="AK99:AM99"/>
    <mergeCell ref="AK100:AM100"/>
    <mergeCell ref="AK101:AM101"/>
    <mergeCell ref="AK102:AM102"/>
    <mergeCell ref="AK103:AM103"/>
    <mergeCell ref="AK104:AM104"/>
    <mergeCell ref="AK105:AM105"/>
    <mergeCell ref="AK106:AM106"/>
    <mergeCell ref="AK107:AM107"/>
    <mergeCell ref="AK108:AM108"/>
    <mergeCell ref="AK109:AM109"/>
    <mergeCell ref="AK110:AM110"/>
    <mergeCell ref="AK111:AM111"/>
    <mergeCell ref="AK112:AM112"/>
    <mergeCell ref="AK113:AM113"/>
    <mergeCell ref="AK114:AM114"/>
    <mergeCell ref="AK115:AM115"/>
    <mergeCell ref="AK116:AM116"/>
    <mergeCell ref="AK117:AM117"/>
    <mergeCell ref="AK118:AM118"/>
    <mergeCell ref="AK119:AM119"/>
    <mergeCell ref="AK120:AM120"/>
    <mergeCell ref="AK121:AM121"/>
    <mergeCell ref="AK122:AM122"/>
    <mergeCell ref="AK123:AM123"/>
    <mergeCell ref="AK124:AM124"/>
    <mergeCell ref="AK125:AM125"/>
    <mergeCell ref="AK126:AM126"/>
    <mergeCell ref="AK127:AM127"/>
    <mergeCell ref="AK128:AM128"/>
    <mergeCell ref="AK129:AM129"/>
    <mergeCell ref="AK130:AM130"/>
    <mergeCell ref="AK131:AM131"/>
    <mergeCell ref="AK132:AM132"/>
    <mergeCell ref="AK133:AM133"/>
    <mergeCell ref="AK134:AM134"/>
    <mergeCell ref="AK135:AM135"/>
    <mergeCell ref="AK136:AM136"/>
    <mergeCell ref="AK137:AM137"/>
    <mergeCell ref="AK138:AM138"/>
    <mergeCell ref="AK139:AM139"/>
    <mergeCell ref="AK140:AM140"/>
    <mergeCell ref="AK141:AM141"/>
    <mergeCell ref="AK142:AM142"/>
    <mergeCell ref="AK143:AM143"/>
    <mergeCell ref="AK144:AM144"/>
    <mergeCell ref="AK145:AM145"/>
    <mergeCell ref="AK146:AM146"/>
    <mergeCell ref="AK147:AM147"/>
    <mergeCell ref="AK148:AM148"/>
    <mergeCell ref="AK149:AM149"/>
    <mergeCell ref="AK150:AM150"/>
    <mergeCell ref="AK151:AM151"/>
    <mergeCell ref="AK152:AM152"/>
    <mergeCell ref="AK153:AM153"/>
    <mergeCell ref="AK154:AM154"/>
    <mergeCell ref="AK155:AM155"/>
    <mergeCell ref="AK156:AM156"/>
    <mergeCell ref="AK157:AM157"/>
    <mergeCell ref="AK158:AM158"/>
    <mergeCell ref="AK159:AM159"/>
    <mergeCell ref="AK160:AM160"/>
    <mergeCell ref="AK161:AM161"/>
    <mergeCell ref="AK162:AM162"/>
    <mergeCell ref="AK163:AM163"/>
    <mergeCell ref="AK164:AM164"/>
    <mergeCell ref="AK165:AM165"/>
    <mergeCell ref="AK166:AM166"/>
    <mergeCell ref="AK167:AM167"/>
    <mergeCell ref="AK168:AM168"/>
    <mergeCell ref="AK169:AM169"/>
    <mergeCell ref="AK170:AM170"/>
    <mergeCell ref="AK171:AM171"/>
    <mergeCell ref="AK172:AM172"/>
    <mergeCell ref="AK173:AM173"/>
    <mergeCell ref="AK174:AM174"/>
    <mergeCell ref="AK175:AM175"/>
    <mergeCell ref="AK176:AM176"/>
    <mergeCell ref="AK177:AM177"/>
    <mergeCell ref="AK178:AM178"/>
    <mergeCell ref="AK179:AM179"/>
    <mergeCell ref="AK180:AM180"/>
    <mergeCell ref="AK181:AM181"/>
    <mergeCell ref="AK182:AM182"/>
    <mergeCell ref="AK183:AM183"/>
    <mergeCell ref="AK184:AM184"/>
    <mergeCell ref="AK185:AM185"/>
    <mergeCell ref="AK186:AM186"/>
    <mergeCell ref="AK187:AM187"/>
    <mergeCell ref="AK188:AM188"/>
    <mergeCell ref="AK189:AM189"/>
    <mergeCell ref="AK190:AM190"/>
    <mergeCell ref="AK191:AM191"/>
    <mergeCell ref="AK192:AM192"/>
    <mergeCell ref="AK193:AM193"/>
    <mergeCell ref="AK194:AM194"/>
    <mergeCell ref="AK195:AM195"/>
    <mergeCell ref="AK196:AM196"/>
    <mergeCell ref="AK197:AM197"/>
    <mergeCell ref="AK198:AM198"/>
    <mergeCell ref="AK199:AM199"/>
    <mergeCell ref="AK200:AM200"/>
    <mergeCell ref="AK201:AM201"/>
    <mergeCell ref="AK202:AM202"/>
    <mergeCell ref="AK203:AM203"/>
    <mergeCell ref="AK204:AM204"/>
    <mergeCell ref="AK205:AM205"/>
    <mergeCell ref="AK206:AM206"/>
    <mergeCell ref="AK207:AM207"/>
    <mergeCell ref="AK208:AM208"/>
    <mergeCell ref="AK209:AM209"/>
    <mergeCell ref="AK210:AM210"/>
    <mergeCell ref="AK211:AM211"/>
    <mergeCell ref="AK212:AM212"/>
    <mergeCell ref="AK213:AM213"/>
    <mergeCell ref="AK214:AM214"/>
    <mergeCell ref="AK215:AM215"/>
    <mergeCell ref="AK216:AM216"/>
    <mergeCell ref="AK217:AM217"/>
    <mergeCell ref="AK218:AM218"/>
    <mergeCell ref="AK219:AM219"/>
    <mergeCell ref="AK220:AM220"/>
    <mergeCell ref="AK221:AM221"/>
    <mergeCell ref="AK222:AM222"/>
    <mergeCell ref="AK223:AM223"/>
    <mergeCell ref="AK224:AM224"/>
    <mergeCell ref="AK225:AM225"/>
    <mergeCell ref="AK226:AM226"/>
    <mergeCell ref="AK227:AM227"/>
    <mergeCell ref="AK228:AM228"/>
    <mergeCell ref="AK229:AM229"/>
    <mergeCell ref="AK230:AM230"/>
    <mergeCell ref="AK231:AM231"/>
    <mergeCell ref="AK232:AM232"/>
    <mergeCell ref="AK233:AM233"/>
    <mergeCell ref="AK234:AM234"/>
    <mergeCell ref="AK235:AM235"/>
    <mergeCell ref="AK236:AM236"/>
    <mergeCell ref="AK237:AM237"/>
    <mergeCell ref="AK238:AM238"/>
    <mergeCell ref="AK239:AM239"/>
    <mergeCell ref="AK240:AM240"/>
    <mergeCell ref="AK241:AM241"/>
    <mergeCell ref="AK242:AM242"/>
    <mergeCell ref="AK243:AM243"/>
    <mergeCell ref="AK244:AM244"/>
    <mergeCell ref="AK245:AM245"/>
    <mergeCell ref="AK246:AM246"/>
    <mergeCell ref="AK247:AM247"/>
    <mergeCell ref="AK248:AM248"/>
    <mergeCell ref="AK249:AM249"/>
    <mergeCell ref="AK250:AM250"/>
    <mergeCell ref="AK251:AM251"/>
    <mergeCell ref="AK252:AM252"/>
    <mergeCell ref="AK253:AM253"/>
    <mergeCell ref="AK263:AM263"/>
    <mergeCell ref="AK264:AM264"/>
    <mergeCell ref="AK265:AM265"/>
    <mergeCell ref="AK254:AM254"/>
    <mergeCell ref="AK255:AM255"/>
    <mergeCell ref="AK256:AM256"/>
    <mergeCell ref="AK257:AM257"/>
    <mergeCell ref="AK258:AM258"/>
    <mergeCell ref="AK259:AM259"/>
    <mergeCell ref="AK260:AM260"/>
    <mergeCell ref="AK261:AM261"/>
    <mergeCell ref="AK262:AM26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36404-1A86-45D3-8B78-563BBAAFB31B}">
  <dimension ref="A1:M20"/>
  <sheetViews>
    <sheetView workbookViewId="0">
      <selection activeCell="A19" sqref="A19:M19"/>
    </sheetView>
  </sheetViews>
  <sheetFormatPr baseColWidth="10" defaultColWidth="8.83203125" defaultRowHeight="15" x14ac:dyDescent="0.2"/>
  <cols>
    <col min="13" max="13" width="31.5" customWidth="1"/>
  </cols>
  <sheetData>
    <row r="1" spans="1:13" x14ac:dyDescent="0.2">
      <c r="A1" s="91" t="s">
        <v>27</v>
      </c>
      <c r="B1" s="91"/>
      <c r="C1" s="91"/>
      <c r="D1" s="91"/>
      <c r="E1" s="91"/>
      <c r="F1" s="91"/>
      <c r="G1" s="91"/>
      <c r="H1" s="91"/>
      <c r="I1" s="91"/>
      <c r="J1" s="91"/>
      <c r="K1" s="91"/>
      <c r="L1" s="91"/>
      <c r="M1" s="91"/>
    </row>
    <row r="2" spans="1:13" x14ac:dyDescent="0.2">
      <c r="A2" s="78" t="s">
        <v>118</v>
      </c>
      <c r="B2" s="78"/>
      <c r="C2" s="78"/>
      <c r="D2" s="78"/>
      <c r="E2" s="78"/>
      <c r="F2" s="78"/>
      <c r="G2" s="78"/>
      <c r="H2" s="78"/>
      <c r="I2" s="78"/>
      <c r="J2" s="78"/>
      <c r="K2" s="78"/>
      <c r="L2" s="78"/>
      <c r="M2" s="78"/>
    </row>
    <row r="3" spans="1:13" x14ac:dyDescent="0.2">
      <c r="A3" s="78" t="s">
        <v>119</v>
      </c>
      <c r="B3" s="78"/>
      <c r="C3" s="78"/>
      <c r="D3" s="78"/>
      <c r="E3" s="78"/>
      <c r="F3" s="78"/>
      <c r="G3" s="78"/>
      <c r="H3" s="78"/>
      <c r="I3" s="78"/>
      <c r="J3" s="78"/>
      <c r="K3" s="78"/>
      <c r="L3" s="78"/>
      <c r="M3" s="78"/>
    </row>
    <row r="4" spans="1:13" x14ac:dyDescent="0.2">
      <c r="A4" s="78" t="s">
        <v>120</v>
      </c>
      <c r="B4" s="78"/>
      <c r="C4" s="78"/>
      <c r="D4" s="78"/>
      <c r="E4" s="78"/>
      <c r="F4" s="78"/>
      <c r="G4" s="78"/>
      <c r="H4" s="78"/>
      <c r="I4" s="78"/>
      <c r="J4" s="78"/>
      <c r="K4" s="78"/>
      <c r="L4" s="78"/>
      <c r="M4" s="78"/>
    </row>
    <row r="5" spans="1:13" x14ac:dyDescent="0.2">
      <c r="A5" s="78" t="s">
        <v>121</v>
      </c>
      <c r="B5" s="78"/>
      <c r="C5" s="78"/>
      <c r="D5" s="78"/>
      <c r="E5" s="78"/>
      <c r="F5" s="78"/>
      <c r="G5" s="78"/>
      <c r="H5" s="78"/>
      <c r="I5" s="78"/>
      <c r="J5" s="78"/>
      <c r="K5" s="78"/>
      <c r="L5" s="78"/>
      <c r="M5" s="78"/>
    </row>
    <row r="6" spans="1:13" x14ac:dyDescent="0.2">
      <c r="A6" s="78" t="s">
        <v>122</v>
      </c>
      <c r="B6" s="78"/>
      <c r="C6" s="78"/>
      <c r="D6" s="78"/>
      <c r="E6" s="78"/>
      <c r="F6" s="78"/>
      <c r="G6" s="78"/>
      <c r="H6" s="78"/>
      <c r="I6" s="78"/>
      <c r="J6" s="78"/>
      <c r="K6" s="78"/>
      <c r="L6" s="78"/>
      <c r="M6" s="78"/>
    </row>
    <row r="7" spans="1:13" x14ac:dyDescent="0.2">
      <c r="A7" s="78" t="s">
        <v>123</v>
      </c>
      <c r="B7" s="78"/>
      <c r="C7" s="78"/>
      <c r="D7" s="78"/>
      <c r="E7" s="78"/>
      <c r="F7" s="78"/>
      <c r="G7" s="78"/>
      <c r="H7" s="78"/>
      <c r="I7" s="78"/>
      <c r="J7" s="78"/>
      <c r="K7" s="78"/>
      <c r="L7" s="78"/>
      <c r="M7" s="78"/>
    </row>
    <row r="8" spans="1:13" x14ac:dyDescent="0.2">
      <c r="A8" s="78" t="s">
        <v>124</v>
      </c>
      <c r="B8" s="78"/>
      <c r="C8" s="78"/>
      <c r="D8" s="78"/>
      <c r="E8" s="78"/>
      <c r="F8" s="78"/>
      <c r="G8" s="78"/>
      <c r="H8" s="78"/>
      <c r="I8" s="78"/>
      <c r="J8" s="78"/>
      <c r="K8" s="78"/>
      <c r="L8" s="78"/>
      <c r="M8" s="78"/>
    </row>
    <row r="9" spans="1:13" x14ac:dyDescent="0.2">
      <c r="A9" s="78" t="s">
        <v>125</v>
      </c>
      <c r="B9" s="78"/>
      <c r="C9" s="78"/>
      <c r="D9" s="78"/>
      <c r="E9" s="78"/>
      <c r="F9" s="78"/>
      <c r="G9" s="78"/>
      <c r="H9" s="78"/>
      <c r="I9" s="78"/>
      <c r="J9" s="78"/>
      <c r="K9" s="78"/>
      <c r="L9" s="78"/>
      <c r="M9" s="78"/>
    </row>
    <row r="10" spans="1:13" x14ac:dyDescent="0.2">
      <c r="A10" s="92" t="s">
        <v>126</v>
      </c>
      <c r="B10" s="92"/>
      <c r="C10" s="92"/>
      <c r="D10" s="92"/>
      <c r="E10" s="92"/>
      <c r="F10" s="92"/>
      <c r="G10" s="92"/>
      <c r="H10" s="92"/>
      <c r="I10" s="92"/>
      <c r="J10" s="92"/>
      <c r="K10" s="92"/>
      <c r="L10" s="92"/>
      <c r="M10" s="92"/>
    </row>
    <row r="11" spans="1:13" x14ac:dyDescent="0.2">
      <c r="A11" s="78" t="s">
        <v>127</v>
      </c>
      <c r="B11" s="78"/>
      <c r="C11" s="78"/>
      <c r="D11" s="78"/>
      <c r="E11" s="78"/>
      <c r="F11" s="78"/>
      <c r="G11" s="78"/>
      <c r="H11" s="78"/>
      <c r="I11" s="78"/>
      <c r="J11" s="78"/>
      <c r="K11" s="78"/>
      <c r="L11" s="78"/>
      <c r="M11" s="78"/>
    </row>
    <row r="12" spans="1:13" x14ac:dyDescent="0.2">
      <c r="A12" s="78" t="s">
        <v>128</v>
      </c>
      <c r="B12" s="78"/>
      <c r="C12" s="78"/>
      <c r="D12" s="78"/>
      <c r="E12" s="78"/>
      <c r="F12" s="78"/>
      <c r="G12" s="78"/>
      <c r="H12" s="78"/>
      <c r="I12" s="78"/>
      <c r="J12" s="78"/>
      <c r="K12" s="78"/>
      <c r="L12" s="78"/>
      <c r="M12" s="78"/>
    </row>
    <row r="13" spans="1:13" ht="31" customHeight="1" x14ac:dyDescent="0.2">
      <c r="A13" s="90" t="s">
        <v>129</v>
      </c>
      <c r="B13" s="90"/>
      <c r="C13" s="90"/>
      <c r="D13" s="90"/>
      <c r="E13" s="90"/>
      <c r="F13" s="90"/>
      <c r="G13" s="90"/>
      <c r="H13" s="90"/>
      <c r="I13" s="90"/>
      <c r="J13" s="90"/>
      <c r="K13" s="90"/>
      <c r="L13" s="90"/>
      <c r="M13" s="90"/>
    </row>
    <row r="14" spans="1:13" x14ac:dyDescent="0.2">
      <c r="A14" s="78" t="s">
        <v>130</v>
      </c>
      <c r="B14" s="78"/>
      <c r="C14" s="78"/>
      <c r="D14" s="78"/>
      <c r="E14" s="78"/>
      <c r="F14" s="78"/>
      <c r="G14" s="78"/>
      <c r="H14" s="78"/>
      <c r="I14" s="78"/>
      <c r="J14" s="78"/>
      <c r="K14" s="78"/>
      <c r="L14" s="78"/>
      <c r="M14" s="78"/>
    </row>
    <row r="15" spans="1:13" x14ac:dyDescent="0.2">
      <c r="A15" s="78" t="s">
        <v>131</v>
      </c>
      <c r="B15" s="78"/>
      <c r="C15" s="78"/>
      <c r="D15" s="78"/>
      <c r="E15" s="78"/>
      <c r="F15" s="78"/>
      <c r="G15" s="78"/>
      <c r="H15" s="78"/>
      <c r="I15" s="78"/>
      <c r="J15" s="78"/>
      <c r="K15" s="78"/>
      <c r="L15" s="78"/>
      <c r="M15" s="78"/>
    </row>
    <row r="16" spans="1:13" x14ac:dyDescent="0.2">
      <c r="A16" s="78" t="s">
        <v>132</v>
      </c>
      <c r="B16" s="78"/>
      <c r="C16" s="78"/>
      <c r="D16" s="78"/>
      <c r="E16" s="78"/>
      <c r="F16" s="78"/>
      <c r="G16" s="78"/>
      <c r="H16" s="78"/>
      <c r="I16" s="78"/>
      <c r="J16" s="78"/>
      <c r="K16" s="78"/>
      <c r="L16" s="78"/>
      <c r="M16" s="78"/>
    </row>
    <row r="17" spans="1:13" x14ac:dyDescent="0.2">
      <c r="A17" s="78"/>
      <c r="B17" s="78"/>
      <c r="C17" s="78"/>
      <c r="D17" s="78"/>
      <c r="E17" s="78"/>
      <c r="F17" s="78"/>
      <c r="G17" s="78"/>
      <c r="H17" s="78"/>
      <c r="I17" s="78"/>
      <c r="J17" s="78"/>
      <c r="K17" s="78"/>
      <c r="L17" s="78"/>
      <c r="M17" s="78"/>
    </row>
    <row r="18" spans="1:13" x14ac:dyDescent="0.2">
      <c r="A18" s="78"/>
      <c r="B18" s="78"/>
      <c r="C18" s="78"/>
      <c r="D18" s="78"/>
      <c r="E18" s="78"/>
      <c r="F18" s="78"/>
      <c r="G18" s="78"/>
      <c r="H18" s="78"/>
      <c r="I18" s="78"/>
      <c r="J18" s="78"/>
      <c r="K18" s="78"/>
      <c r="L18" s="78"/>
      <c r="M18" s="78"/>
    </row>
    <row r="19" spans="1:13" x14ac:dyDescent="0.2">
      <c r="A19" s="78"/>
      <c r="B19" s="78"/>
      <c r="C19" s="78"/>
      <c r="D19" s="78"/>
      <c r="E19" s="78"/>
      <c r="F19" s="78"/>
      <c r="G19" s="78"/>
      <c r="H19" s="78"/>
      <c r="I19" s="78"/>
      <c r="J19" s="78"/>
      <c r="K19" s="78"/>
      <c r="L19" s="78"/>
      <c r="M19" s="78"/>
    </row>
    <row r="20" spans="1:13" x14ac:dyDescent="0.2">
      <c r="A20" s="78"/>
      <c r="B20" s="78"/>
      <c r="C20" s="78"/>
      <c r="D20" s="78"/>
      <c r="E20" s="78"/>
      <c r="F20" s="78"/>
      <c r="G20" s="78"/>
      <c r="H20" s="78"/>
      <c r="I20" s="78"/>
      <c r="J20" s="78"/>
      <c r="K20" s="78"/>
      <c r="L20" s="78"/>
      <c r="M20" s="78"/>
    </row>
  </sheetData>
  <mergeCells count="20">
    <mergeCell ref="A12:M12"/>
    <mergeCell ref="A1:M1"/>
    <mergeCell ref="A2:M2"/>
    <mergeCell ref="A3:M3"/>
    <mergeCell ref="A4:M4"/>
    <mergeCell ref="A5:M5"/>
    <mergeCell ref="A6:M6"/>
    <mergeCell ref="A7:M7"/>
    <mergeCell ref="A8:M8"/>
    <mergeCell ref="A9:M9"/>
    <mergeCell ref="A10:M10"/>
    <mergeCell ref="A11:M11"/>
    <mergeCell ref="A19:M19"/>
    <mergeCell ref="A20:M20"/>
    <mergeCell ref="A13:M13"/>
    <mergeCell ref="A14:M14"/>
    <mergeCell ref="A15:M15"/>
    <mergeCell ref="A16:M16"/>
    <mergeCell ref="A17:M17"/>
    <mergeCell ref="A18:M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FF6B1-4562-409A-89C1-EE29A5DBB18C}">
  <dimension ref="B2:J24"/>
  <sheetViews>
    <sheetView zoomScale="90" zoomScaleNormal="90" workbookViewId="0">
      <selection activeCell="L8" sqref="L8"/>
    </sheetView>
  </sheetViews>
  <sheetFormatPr baseColWidth="10" defaultColWidth="8.83203125" defaultRowHeight="15" x14ac:dyDescent="0.2"/>
  <cols>
    <col min="2" max="2" width="21.83203125" customWidth="1"/>
    <col min="3" max="3" width="23.1640625" customWidth="1"/>
    <col min="4" max="4" width="20.5" customWidth="1"/>
    <col min="5" max="5" width="29.1640625" customWidth="1"/>
  </cols>
  <sheetData>
    <row r="2" spans="2:10" ht="14.5" customHeight="1" x14ac:dyDescent="0.2">
      <c r="B2" s="93" t="s">
        <v>133</v>
      </c>
      <c r="C2" s="93"/>
      <c r="D2" s="93"/>
      <c r="E2" s="93"/>
      <c r="F2" s="93"/>
      <c r="G2" s="93"/>
      <c r="H2" s="93"/>
      <c r="I2" s="93"/>
      <c r="J2" s="93"/>
    </row>
    <row r="3" spans="2:10" x14ac:dyDescent="0.2">
      <c r="B3" s="93"/>
      <c r="C3" s="93"/>
      <c r="D3" s="93"/>
      <c r="E3" s="93"/>
      <c r="F3" s="93"/>
      <c r="G3" s="93"/>
      <c r="H3" s="93"/>
      <c r="I3" s="93"/>
      <c r="J3" s="93"/>
    </row>
    <row r="4" spans="2:10" ht="16" customHeight="1" x14ac:dyDescent="0.2">
      <c r="B4" s="93"/>
      <c r="C4" s="93"/>
      <c r="D4" s="93"/>
      <c r="E4" s="93"/>
      <c r="F4" s="93"/>
      <c r="G4" s="93"/>
      <c r="H4" s="93"/>
      <c r="I4" s="93"/>
      <c r="J4" s="93"/>
    </row>
    <row r="5" spans="2:10" ht="14.5" customHeight="1" x14ac:dyDescent="0.2">
      <c r="B5" s="93"/>
      <c r="C5" s="93"/>
      <c r="D5" s="93"/>
      <c r="E5" s="93"/>
      <c r="F5" s="93"/>
      <c r="G5" s="93"/>
      <c r="H5" s="93"/>
      <c r="I5" s="93"/>
      <c r="J5" s="93"/>
    </row>
    <row r="6" spans="2:10" ht="14.5" customHeight="1" x14ac:dyDescent="0.2">
      <c r="B6" s="93"/>
      <c r="C6" s="93"/>
      <c r="D6" s="93"/>
      <c r="E6" s="93"/>
      <c r="F6" s="93"/>
      <c r="G6" s="93"/>
      <c r="H6" s="93"/>
      <c r="I6" s="93"/>
      <c r="J6" s="93"/>
    </row>
    <row r="7" spans="2:10" ht="14.5" customHeight="1" x14ac:dyDescent="0.2">
      <c r="B7" s="93"/>
      <c r="C7" s="93"/>
      <c r="D7" s="93"/>
      <c r="E7" s="93"/>
      <c r="F7" s="93"/>
      <c r="G7" s="93"/>
      <c r="H7" s="93"/>
      <c r="I7" s="93"/>
      <c r="J7" s="93"/>
    </row>
    <row r="8" spans="2:10" ht="161.5" customHeight="1" x14ac:dyDescent="0.2">
      <c r="B8" s="93"/>
      <c r="C8" s="93"/>
      <c r="D8" s="93"/>
      <c r="E8" s="93"/>
      <c r="F8" s="93"/>
      <c r="G8" s="93"/>
      <c r="H8" s="93"/>
      <c r="I8" s="93"/>
      <c r="J8" s="93"/>
    </row>
    <row r="9" spans="2:10" ht="14.5" customHeight="1" x14ac:dyDescent="0.2">
      <c r="B9" s="93"/>
      <c r="C9" s="93"/>
      <c r="D9" s="93"/>
      <c r="E9" s="93"/>
      <c r="F9" s="93"/>
      <c r="G9" s="93"/>
      <c r="H9" s="93"/>
      <c r="I9" s="93"/>
      <c r="J9" s="93"/>
    </row>
    <row r="10" spans="2:10" ht="14.5" customHeight="1" x14ac:dyDescent="0.2">
      <c r="B10" s="93"/>
      <c r="C10" s="93"/>
      <c r="D10" s="93"/>
      <c r="E10" s="93"/>
      <c r="F10" s="93"/>
      <c r="G10" s="93"/>
      <c r="H10" s="93"/>
      <c r="I10" s="93"/>
      <c r="J10" s="93"/>
    </row>
    <row r="11" spans="2:10" ht="14.5" customHeight="1" x14ac:dyDescent="0.2">
      <c r="B11" s="93"/>
      <c r="C11" s="93"/>
      <c r="D11" s="93"/>
      <c r="E11" s="93"/>
      <c r="F11" s="93"/>
      <c r="G11" s="93"/>
      <c r="H11" s="93"/>
      <c r="I11" s="93"/>
      <c r="J11" s="93"/>
    </row>
    <row r="12" spans="2:10" ht="14.5" customHeight="1" x14ac:dyDescent="0.2">
      <c r="B12" s="93"/>
      <c r="C12" s="93"/>
      <c r="D12" s="93"/>
      <c r="E12" s="93"/>
      <c r="F12" s="93"/>
      <c r="G12" s="93"/>
      <c r="H12" s="93"/>
      <c r="I12" s="93"/>
      <c r="J12" s="93"/>
    </row>
    <row r="13" spans="2:10" ht="15" customHeight="1" x14ac:dyDescent="0.2">
      <c r="B13" s="93"/>
      <c r="C13" s="93"/>
      <c r="D13" s="93"/>
      <c r="E13" s="93"/>
      <c r="F13" s="93"/>
      <c r="G13" s="93"/>
      <c r="H13" s="93"/>
      <c r="I13" s="93"/>
      <c r="J13" s="93"/>
    </row>
    <row r="14" spans="2:10" x14ac:dyDescent="0.2">
      <c r="B14" s="93"/>
      <c r="C14" s="93"/>
      <c r="D14" s="93"/>
      <c r="E14" s="93"/>
      <c r="F14" s="93"/>
      <c r="G14" s="93"/>
      <c r="H14" s="93"/>
      <c r="I14" s="93"/>
      <c r="J14" s="93"/>
    </row>
    <row r="15" spans="2:10" x14ac:dyDescent="0.2">
      <c r="B15" s="93"/>
      <c r="C15" s="93"/>
      <c r="D15" s="93"/>
      <c r="E15" s="93"/>
      <c r="F15" s="93"/>
      <c r="G15" s="93"/>
      <c r="H15" s="93"/>
      <c r="I15" s="93"/>
      <c r="J15" s="93"/>
    </row>
    <row r="16" spans="2:10" x14ac:dyDescent="0.2">
      <c r="B16" s="93"/>
      <c r="C16" s="93"/>
      <c r="D16" s="93"/>
      <c r="E16" s="93"/>
      <c r="F16" s="93"/>
      <c r="G16" s="93"/>
      <c r="H16" s="93"/>
      <c r="I16" s="93"/>
      <c r="J16" s="93"/>
    </row>
    <row r="17" spans="2:10" x14ac:dyDescent="0.2">
      <c r="B17" s="93"/>
      <c r="C17" s="93"/>
      <c r="D17" s="93"/>
      <c r="E17" s="93"/>
      <c r="F17" s="93"/>
      <c r="G17" s="93"/>
      <c r="H17" s="93"/>
      <c r="I17" s="93"/>
      <c r="J17" s="93"/>
    </row>
    <row r="18" spans="2:10" x14ac:dyDescent="0.2">
      <c r="B18" s="93"/>
      <c r="C18" s="93"/>
      <c r="D18" s="93"/>
      <c r="E18" s="93"/>
      <c r="F18" s="93"/>
      <c r="G18" s="93"/>
      <c r="H18" s="93"/>
      <c r="I18" s="93"/>
      <c r="J18" s="93"/>
    </row>
    <row r="19" spans="2:10" x14ac:dyDescent="0.2">
      <c r="B19" s="93"/>
      <c r="C19" s="93"/>
      <c r="D19" s="93"/>
      <c r="E19" s="93"/>
      <c r="F19" s="93"/>
      <c r="G19" s="93"/>
      <c r="H19" s="93"/>
      <c r="I19" s="93"/>
      <c r="J19" s="93"/>
    </row>
    <row r="20" spans="2:10" x14ac:dyDescent="0.2">
      <c r="B20" s="93"/>
      <c r="C20" s="93"/>
      <c r="D20" s="93"/>
      <c r="E20" s="93"/>
      <c r="F20" s="93"/>
      <c r="G20" s="93"/>
      <c r="H20" s="93"/>
      <c r="I20" s="93"/>
      <c r="J20" s="93"/>
    </row>
    <row r="21" spans="2:10" x14ac:dyDescent="0.2">
      <c r="B21" s="93"/>
      <c r="C21" s="93"/>
      <c r="D21" s="93"/>
      <c r="E21" s="93"/>
      <c r="F21" s="93"/>
      <c r="G21" s="93"/>
      <c r="H21" s="93"/>
      <c r="I21" s="93"/>
      <c r="J21" s="93"/>
    </row>
    <row r="22" spans="2:10" x14ac:dyDescent="0.2">
      <c r="B22" s="93"/>
      <c r="C22" s="93"/>
      <c r="D22" s="93"/>
      <c r="E22" s="93"/>
      <c r="F22" s="93"/>
      <c r="G22" s="93"/>
      <c r="H22" s="93"/>
      <c r="I22" s="93"/>
      <c r="J22" s="93"/>
    </row>
    <row r="23" spans="2:10" x14ac:dyDescent="0.2">
      <c r="B23" s="93"/>
      <c r="C23" s="93"/>
      <c r="D23" s="93"/>
      <c r="E23" s="93"/>
      <c r="F23" s="93"/>
      <c r="G23" s="93"/>
      <c r="H23" s="93"/>
      <c r="I23" s="93"/>
      <c r="J23" s="93"/>
    </row>
    <row r="24" spans="2:10" x14ac:dyDescent="0.2">
      <c r="B24" s="93"/>
      <c r="C24" s="93"/>
      <c r="D24" s="93"/>
      <c r="E24" s="93"/>
      <c r="F24" s="93"/>
      <c r="G24" s="93"/>
      <c r="H24" s="93"/>
      <c r="I24" s="93"/>
      <c r="J24" s="93"/>
    </row>
  </sheetData>
  <mergeCells count="1">
    <mergeCell ref="B2:J24"/>
  </mergeCells>
  <phoneticPr fontId="12"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A577B330ED93A4B89CD9AC888603BF1" ma:contentTypeVersion="12" ma:contentTypeDescription="Create a new document." ma:contentTypeScope="" ma:versionID="717e67d09fb0d28b728fe24eabf5667a">
  <xsd:schema xmlns:xsd="http://www.w3.org/2001/XMLSchema" xmlns:xs="http://www.w3.org/2001/XMLSchema" xmlns:p="http://schemas.microsoft.com/office/2006/metadata/properties" xmlns:ns3="f6f88501-2964-492e-9a1a-f8ee3935baef" xmlns:ns4="816e8b33-0dfe-4080-b6ac-e9b29746154d" targetNamespace="http://schemas.microsoft.com/office/2006/metadata/properties" ma:root="true" ma:fieldsID="f63f5039953789fb777fe665fdc5bb0a" ns3:_="" ns4:_="">
    <xsd:import namespace="f6f88501-2964-492e-9a1a-f8ee3935baef"/>
    <xsd:import namespace="816e8b33-0dfe-4080-b6ac-e9b29746154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f88501-2964-492e-9a1a-f8ee3935bae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6e8b33-0dfe-4080-b6ac-e9b29746154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0C8777-2323-4D07-A1A9-607BC6398F0E}">
  <ds:schemaRefs>
    <ds:schemaRef ds:uri="http://purl.org/dc/terms/"/>
    <ds:schemaRef ds:uri="http://schemas.microsoft.com/office/2006/documentManagement/types"/>
    <ds:schemaRef ds:uri="816e8b33-0dfe-4080-b6ac-e9b29746154d"/>
    <ds:schemaRef ds:uri="http://purl.org/dc/dcmitype/"/>
    <ds:schemaRef ds:uri="f6f88501-2964-492e-9a1a-f8ee3935baef"/>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B1DB57E9-D29F-46E9-A1D3-49FC1CE2D6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f88501-2964-492e-9a1a-f8ee3935baef"/>
    <ds:schemaRef ds:uri="816e8b33-0dfe-4080-b6ac-e9b2974615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12DE03-4ABA-4DF7-8CD8-943E92D47A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Item and Service Cost</vt:lpstr>
      <vt:lpstr>Revenue Forecasting</vt:lpstr>
      <vt:lpstr>Schedules </vt:lpstr>
      <vt:lpstr>Financial Statements</vt:lpstr>
      <vt:lpstr>Assumptions</vt:lpstr>
      <vt:lpstr>Conclusions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Vahbiz Bulsara</dc:creator>
  <cp:keywords/>
  <dc:description/>
  <cp:lastModifiedBy>vyom kaushik</cp:lastModifiedBy>
  <cp:revision/>
  <dcterms:created xsi:type="dcterms:W3CDTF">2022-03-09T21:28:53Z</dcterms:created>
  <dcterms:modified xsi:type="dcterms:W3CDTF">2022-04-03T22:10:05Z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0x0101009A577B330ED93A4B89CD9AC888603BF1</vt:lpwstr>
  </property>
</Properties>
</file>